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2B13CE31-77DE-9843-B9DF-CA56B9B47371}" xr6:coauthVersionLast="47" xr6:coauthVersionMax="47" xr10:uidLastSave="{00000000-0000-0000-0000-000000000000}"/>
  <bookViews>
    <workbookView xWindow="820" yWindow="760" windowWidth="23860" windowHeight="15580" tabRatio="500" xr2:uid="{00000000-000D-0000-FFFF-FFFF00000000}"/>
  </bookViews>
  <sheets>
    <sheet name="Neonatology QALY Mode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1" l="1"/>
  <c r="J14" i="1" s="1"/>
  <c r="F14" i="1"/>
  <c r="K14" i="1" s="1"/>
  <c r="L14" i="1" s="1"/>
  <c r="E14" i="1"/>
  <c r="H13" i="1"/>
  <c r="J13" i="1" s="1"/>
  <c r="E13" i="1"/>
  <c r="F13" i="1" s="1"/>
  <c r="K13" i="1" s="1"/>
  <c r="L13" i="1" s="1"/>
  <c r="H12" i="1"/>
  <c r="J12" i="1" s="1"/>
  <c r="F12" i="1"/>
  <c r="K12" i="1" s="1"/>
  <c r="L12" i="1" s="1"/>
  <c r="E12" i="1"/>
  <c r="H11" i="1"/>
  <c r="J11" i="1" s="1"/>
  <c r="E11" i="1"/>
  <c r="F11" i="1" s="1"/>
  <c r="K11" i="1" s="1"/>
  <c r="L11" i="1" s="1"/>
  <c r="H10" i="1"/>
  <c r="J10" i="1" s="1"/>
  <c r="F10" i="1"/>
  <c r="F15" i="1" s="1"/>
  <c r="B18" i="1" s="1"/>
  <c r="E10" i="1"/>
  <c r="K10" i="1" l="1"/>
  <c r="L10" i="1" l="1"/>
  <c r="L15" i="1" s="1"/>
  <c r="K15" i="1"/>
  <c r="B19" i="1" s="1"/>
  <c r="B21" i="1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neo</author>
  </authors>
  <commentList>
    <comment ref="B5" authorId="0" shapeId="0" xr:uid="{00000000-0006-0000-0000-000001000000}">
      <text>
        <r>
          <rPr>
            <sz val="10"/>
            <rFont val="Arial"/>
            <family val="2"/>
          </rPr>
          <t>THE dominant swing factor here — all QALYs accrue far in the future. Try 0% and 5%: headline runs ~230 down to ~45.</t>
        </r>
      </text>
    </comment>
    <comment ref="B6" authorId="0" shapeId="0" xr:uid="{00000000-0006-0000-0000-000002000000}">
      <text>
        <r>
          <rPr>
            <sz val="10"/>
            <rFont val="Arial"/>
            <family val="2"/>
          </rPr>
          <t>5,319 neonatologists in active maintenance of certification, June 2023 (AAP workforce).</t>
        </r>
      </text>
    </comment>
    <comment ref="B7" authorId="0" shapeId="0" xr:uid="{00000000-0006-0000-0000-000003000000}">
      <text>
        <r>
          <rPr>
            <sz val="10"/>
            <rFont val="Arial"/>
            <family val="2"/>
          </rPr>
          <t>NICU outcomes are team products (nurses, RTs, surfactant, antenatal steroids from OB, technology). Neonatologist directs care; ~40% marginal physician share. Adjustable.</t>
        </r>
      </text>
    </comment>
    <comment ref="D10" authorId="0" shapeId="0" xr:uid="{00000000-0006-0000-0000-000004000000}">
      <text>
        <r>
          <rPr>
            <sz val="10"/>
            <rFont val="Arial"/>
            <family val="2"/>
          </rPr>
          <t>~25k &lt;28wk births/yr; ~20k actively resuscitated/treated. Treated survival blended 22-27wk ~70%; without NICU near 0%. Highest per-life QALY driver; no substitute for intensive care.</t>
        </r>
      </text>
    </comment>
    <comment ref="D11" authorId="0" shapeId="0" xr:uid="{00000000-0006-0000-0000-000005000000}">
      <text>
        <r>
          <rPr>
            <sz val="10"/>
            <rFont val="Arial"/>
            <family val="2"/>
          </rPr>
          <t>~30k/yr. Treated survival ~95%; pre-NICU/surfactant-era counterfactual ~35%. Large net-lives contributor.</t>
        </r>
      </text>
    </comment>
    <comment ref="D12" authorId="0" shapeId="0" xr:uid="{00000000-0006-0000-0000-000006000000}">
      <text>
        <r>
          <rPr>
            <sz val="10"/>
            <rFont val="Arial"/>
            <family val="2"/>
          </rPr>
          <t>~54k/yr. Mostly survive even without NICU; modest net-saving.</t>
        </r>
      </text>
    </comment>
    <comment ref="D13" authorId="0" shapeId="0" xr:uid="{00000000-0006-0000-0000-000007000000}">
      <text>
        <r>
          <rPr>
            <sz val="10"/>
            <rFont val="Arial"/>
            <family val="2"/>
          </rPr>
          <t>~250k/yr. Low counterfactual mortality; small marginal life-saving despite huge volume.</t>
        </r>
      </text>
    </comment>
    <comment ref="D14" authorId="0" shapeId="0" xr:uid="{00000000-0006-0000-0000-000008000000}">
      <text>
        <r>
          <rPr>
            <sz val="10"/>
            <rFont val="Arial"/>
            <family val="2"/>
          </rPr>
          <t>Term/near-term with life-threatening illness: cooling for HIE, sepsis, pulmonary hypertension, surgical stabilization. Net ~0.30.</t>
        </r>
      </text>
    </comment>
  </commentList>
</comments>
</file>

<file path=xl/sharedStrings.xml><?xml version="1.0" encoding="utf-8"?>
<sst xmlns="http://schemas.openxmlformats.org/spreadsheetml/2006/main" count="94" uniqueCount="93">
  <si>
    <t>QALY Model — QALYs Saved per Year by a Neonatologist</t>
  </si>
  <si>
    <t>Stratified by gestational age. Net lives = treated survival − no-NICU counterfactual survival. QALYs/life = discounted, disability-weighted. Blue = input. Method: QALY.yaml.</t>
  </si>
  <si>
    <t>GLOBAL INPUTS</t>
  </si>
  <si>
    <t>Discount rate (real, annual)</t>
  </si>
  <si>
    <t>Neonatologist workforce (US, active MOC 2023)</t>
  </si>
  <si>
    <t>Physician share of NICU team (attribution)</t>
  </si>
  <si>
    <t>Gestational-age band</t>
  </si>
  <si>
    <t>Actively-treated volume / yr</t>
  </si>
  <si>
    <t>Treated survival</t>
  </si>
  <si>
    <t>No-NICU counterfactual survival</t>
  </si>
  <si>
    <t>Net-saving fraction</t>
  </si>
  <si>
    <t>Net lives / yr</t>
  </si>
  <si>
    <t>Life expectancy (yrs)</t>
  </si>
  <si>
    <t>Discounted yrs @ rate</t>
  </si>
  <si>
    <t>Utility weight</t>
  </si>
  <si>
    <t>QALYs / life</t>
  </si>
  <si>
    <t>Gross QALYs / yr (all-provider)</t>
  </si>
  <si>
    <t>Attributed QALYs / yr</t>
  </si>
  <si>
    <t>Extremely preterm (&lt;28 wk)</t>
  </si>
  <si>
    <t>Very preterm (28–31 wk)</t>
  </si>
  <si>
    <t>Moderate preterm (32–33 wk)</t>
  </si>
  <si>
    <t>Late preterm (34–36 wk)</t>
  </si>
  <si>
    <t>Term critically ill (HIE/sepsis/PPHN/surgical)</t>
  </si>
  <si>
    <t>TOTAL</t>
  </si>
  <si>
    <t>OUTPUTS</t>
  </si>
  <si>
    <t>National net lives saved / yr (all-provider)</t>
  </si>
  <si>
    <t>National QALYs / yr — gross (all-provider)</t>
  </si>
  <si>
    <t>National QALYs / yr — attributed to neonatologists</t>
  </si>
  <si>
    <t>QALYs per neonatologist / yr</t>
  </si>
  <si>
    <t>&lt;- highest of the 3 professions; discount-rate-dominated</t>
  </si>
  <si>
    <t>ASSUMPTIONS, METHOD &amp; KEY SENSITIVITIES</t>
  </si>
  <si>
    <t>•  Chain: volume x (treated survival − no-NICU counterfactual survival) = net lives; x discounted disability-weighted LE = gross QALYs; x physician attribution = credited to neonatologist.</t>
  </si>
  <si>
    <t>•  COUNTERFACTUAL is 'no neonatal intensive care'. For extreme preterm there is NO non-NICU path to survival (unlike appendicitis/antibiotics) — so marginal life-saving credit is genuinely high.</t>
  </si>
  <si>
    <t>•  DISCOUNT RATE is the dominant swing factor: all QALYs sit 0-80 yrs in the future. At 0% the headline ~ triples; at 5% it roughly halves. 3% is the base case.</t>
  </si>
  <si>
    <t>•  DISABILITY WEIGHTING is essential and ethically load-bearing: extreme-preterm survivors have ~22% severe, ~24% moderate neurodevelopmental impairment; blended utility ~0.75 (vs ~0.93 late preterm).</t>
  </si>
  <si>
    <t>•  ATTRIBUTION: NICU care is a team product (nurses, respiratory therapists, surfactant, antenatal steroids given by obstetrics, technology). Neonatologist directs care; base 40% physician share.</t>
  </si>
  <si>
    <t>•  STRATIFICATION matters as in trauma: late-preterm (huge volume, low counterfactual mortality) adds little; the life-saving concentrates in &lt;32 wk and critically ill term infants.</t>
  </si>
  <si>
    <t>•  SANITY CHECK: ~50k net lives/yr is consistent with the historical infant-mortality decline (US ~26/1000 in 1960 -&gt; ~5.6/1000 now ≈ ~73k fewer deaths/yr, shared with obstetrics/public health).</t>
  </si>
  <si>
    <t>•  Result ~90 QALYs/neonatologist/yr is the highest of the three professions modeled — young lives x long horizons, even after discounting and a 40% team-attribution haircut.</t>
  </si>
  <si>
    <t>DISCOUNT-RATE SENSITIVITY (illustrative, base attribution 40%)</t>
  </si>
  <si>
    <t>Discount rate</t>
  </si>
  <si>
    <t>Approx QALYs/life (blended)</t>
  </si>
  <si>
    <t>Approx QALYs / neonatologist / yr</t>
  </si>
  <si>
    <t>0%</t>
  </si>
  <si>
    <t>~62</t>
  </si>
  <si>
    <t>~230</t>
  </si>
  <si>
    <t>3% (base)</t>
  </si>
  <si>
    <t>~25</t>
  </si>
  <si>
    <t>~95</t>
  </si>
  <si>
    <t>5%</t>
  </si>
  <si>
    <t>~16</t>
  </si>
  <si>
    <t>~60</t>
  </si>
  <si>
    <t>PARAMETER RANGES &amp; SWING FACTORS</t>
  </si>
  <si>
    <t>Parameter</t>
  </si>
  <si>
    <t>Base</t>
  </si>
  <si>
    <t>Range / note</t>
  </si>
  <si>
    <t>3%</t>
  </si>
  <si>
    <t>0-5%; dominant swing (~60 to ~230 QALYs/neonatologist).</t>
  </si>
  <si>
    <t>Physician attribution</t>
  </si>
  <si>
    <t>40%</t>
  </si>
  <si>
    <t>25-55%; NICU is team-delivered.</t>
  </si>
  <si>
    <t>Extreme-preterm utility</t>
  </si>
  <si>
    <t>0.75</t>
  </si>
  <si>
    <t>0.65-0.85; disability weighting, ethically central.</t>
  </si>
  <si>
    <t>28-31 wk counterfactual survival</t>
  </si>
  <si>
    <t>35%</t>
  </si>
  <si>
    <t>20-50%; pre-NICU-era estimate, uncertain.</t>
  </si>
  <si>
    <t>Extreme-preterm treated volume</t>
  </si>
  <si>
    <t>20,000</t>
  </si>
  <si>
    <t>15-25k; depends on resuscitation thresholds (22-24 wk).</t>
  </si>
  <si>
    <t>Term critically ill net-saving</t>
  </si>
  <si>
    <t>30%</t>
  </si>
  <si>
    <t>20-40%; heterogeneous group.</t>
  </si>
  <si>
    <t>DATA SOURCES</t>
  </si>
  <si>
    <t>Neonatologist workforce</t>
  </si>
  <si>
    <t>AAP Neonatal-Perinatal Medicine workforce (5,319 active MOC, 2023)</t>
  </si>
  <si>
    <t>https://publications.aap.org/pediatrics/article/153/Supplement%202/e2023063678O/196576/Child-Health-Needs-and-the-Neonatal-Perinatal</t>
  </si>
  <si>
    <t>Survival by gestational age</t>
  </si>
  <si>
    <t>Survival of infants 22-25 wk receiving NICU care, 2020-2022 (Pediatrics)</t>
  </si>
  <si>
    <t>https://publications.aap.org/pediatrics/article/154/4/e2024065963/199459/Survival-of-Infants-Born-at-22-to-25-Weeks</t>
  </si>
  <si>
    <t>NICU admission rate</t>
  </si>
  <si>
    <t>CDC NCHS Data Brief 525 (NICU admissions 9.8% of births, 2023)</t>
  </si>
  <si>
    <t>https://www.cdc.gov/nchs/products/databriefs/db525.htm</t>
  </si>
  <si>
    <t>Preterm birth distribution</t>
  </si>
  <si>
    <t>March of Dimes PeriStats — gestational-age distribution, US 2024</t>
  </si>
  <si>
    <t>https://www.marchofdimes.org/peristats/data?reg=99&amp;top=3&amp;stop=55&amp;lev=1&amp;slev=1&amp;obj=3</t>
  </si>
  <si>
    <t>Neurodevelopmental impairment</t>
  </si>
  <si>
    <t>EPICure — disability at 6y after extreme preterm birth (NEJM)</t>
  </si>
  <si>
    <t>https://www.nejm.org/doi/full/10.1056/NEJMoa041367</t>
  </si>
  <si>
    <t>Survivor health utilities</t>
  </si>
  <si>
    <t>VP/VLBW adult HRQoL meta-analysis (HUI3 utilities)</t>
  </si>
  <si>
    <t>https://pmc.ncbi.nlm.nih.gov/articles/PMC9813180/</t>
  </si>
  <si>
    <t>Method reference: QALY.yaml (this project). Mortality-heavy; QALYs/life huge but discount-rate- and disability-sensitive.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</si>
</sst>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FFFF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i/>
      <sz val="9"/>
      <color rgb="FF595959"/>
      <name val="Arial"/>
      <family val="2"/>
    </font>
    <font>
      <sz val="9"/>
      <color rgb="FF000000"/>
      <name val="Arial"/>
      <family val="2"/>
    </font>
    <font>
      <b/>
      <sz val="10"/>
      <color rgb="FF5B2C6F"/>
      <name val="Arial"/>
      <family val="2"/>
    </font>
    <font>
      <b/>
      <sz val="9"/>
      <color rgb="FF000000"/>
      <name val="Arial"/>
      <family val="2"/>
    </font>
    <font>
      <sz val="9"/>
      <color rgb="FF0563C1"/>
      <name val="Arial"/>
      <family val="2"/>
    </font>
    <font>
      <b/>
      <i/>
      <sz val="9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C6F"/>
        <bgColor rgb="FF333333"/>
      </patternFill>
    </fill>
    <fill>
      <patternFill patternType="solid">
        <fgColor rgb="FFFFF2CC"/>
        <bgColor rgb="FFFFFFFF"/>
      </patternFill>
    </fill>
    <fill>
      <patternFill patternType="solid">
        <fgColor rgb="FFEBDEF0"/>
        <b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6" fillId="0" borderId="0" xfId="0" applyFont="1"/>
    <xf numFmtId="0" fontId="15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3" fontId="9" fillId="4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EBDE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5B2C6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cdc.gov/nchs/products/databriefs/db525.ht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ublications.aap.org/pediatrics/article/154/4/e2024065963/199459/Survival-of-Infants-Born-at-22-to-25-Weeks" TargetMode="External"/><Relationship Id="rId1" Type="http://schemas.openxmlformats.org/officeDocument/2006/relationships/hyperlink" Target="https://publications.aap.org/pediatrics/article/153/Supplement%202/e2023063678O/196576/Child-Health-Needs-and-the-Neonatal-Perinatal" TargetMode="External"/><Relationship Id="rId6" Type="http://schemas.openxmlformats.org/officeDocument/2006/relationships/hyperlink" Target="https://pmc.ncbi.nlm.nih.gov/articles/PMC9813180/" TargetMode="External"/><Relationship Id="rId5" Type="http://schemas.openxmlformats.org/officeDocument/2006/relationships/hyperlink" Target="https://www.nejm.org/doi/full/10.1056/NEJMoa041367" TargetMode="External"/><Relationship Id="rId4" Type="http://schemas.openxmlformats.org/officeDocument/2006/relationships/hyperlink" Target="https://www.marchofdimes.org/peristats/data?reg=99&amp;top=3&amp;stop=55&amp;lev=1&amp;slev=1&amp;obj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Normal="100" workbookViewId="0">
      <selection sqref="A1:L1"/>
    </sheetView>
  </sheetViews>
  <sheetFormatPr baseColWidth="10" defaultColWidth="8.6640625" defaultRowHeight="15" x14ac:dyDescent="0.2"/>
  <cols>
    <col min="1" max="1" width="40" customWidth="1"/>
    <col min="2" max="2" width="16" customWidth="1"/>
    <col min="3" max="3" width="13" customWidth="1"/>
    <col min="4" max="4" width="16" customWidth="1"/>
    <col min="5" max="5" width="13" customWidth="1"/>
    <col min="6" max="8" width="12" customWidth="1"/>
    <col min="9" max="9" width="10" customWidth="1"/>
    <col min="10" max="10" width="11" customWidth="1"/>
    <col min="11" max="11" width="16" customWidth="1"/>
    <col min="12" max="12" width="15" customWidth="1"/>
  </cols>
  <sheetData>
    <row r="1" spans="1:12" ht="24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5.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2" ht="15" customHeight="1" x14ac:dyDescent="0.2">
      <c r="A4" s="6" t="s">
        <v>2</v>
      </c>
      <c r="B4" s="6"/>
      <c r="C4" s="6"/>
    </row>
    <row r="5" spans="1:12" x14ac:dyDescent="0.2">
      <c r="A5" s="9" t="s">
        <v>3</v>
      </c>
      <c r="B5" s="10">
        <v>0.03</v>
      </c>
    </row>
    <row r="6" spans="1:12" x14ac:dyDescent="0.2">
      <c r="A6" s="9" t="s">
        <v>4</v>
      </c>
      <c r="B6" s="11">
        <v>5319</v>
      </c>
    </row>
    <row r="7" spans="1:12" x14ac:dyDescent="0.2">
      <c r="A7" s="9" t="s">
        <v>5</v>
      </c>
      <c r="B7" s="12">
        <v>0.4</v>
      </c>
    </row>
    <row r="9" spans="1:12" ht="45.75" customHeight="1" x14ac:dyDescent="0.2">
      <c r="A9" s="13" t="s">
        <v>6</v>
      </c>
      <c r="B9" s="13" t="s">
        <v>7</v>
      </c>
      <c r="C9" s="13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  <c r="L9" s="13" t="s">
        <v>17</v>
      </c>
    </row>
    <row r="10" spans="1:12" x14ac:dyDescent="0.2">
      <c r="A10" s="14" t="s">
        <v>18</v>
      </c>
      <c r="B10" s="15">
        <v>20000</v>
      </c>
      <c r="C10" s="16">
        <v>0.7</v>
      </c>
      <c r="D10" s="16">
        <v>0.02</v>
      </c>
      <c r="E10" s="17">
        <f>C10-D10</f>
        <v>0.67999999999999994</v>
      </c>
      <c r="F10" s="18">
        <f>B10*E10</f>
        <v>13599.999999999998</v>
      </c>
      <c r="G10" s="19">
        <v>72</v>
      </c>
      <c r="H10" s="20">
        <f>(1-(1+$B$5)^-G10)/$B$5</f>
        <v>29.365087521983394</v>
      </c>
      <c r="I10" s="21">
        <v>0.75</v>
      </c>
      <c r="J10" s="20">
        <f>H10*I10</f>
        <v>22.023815641487545</v>
      </c>
      <c r="K10" s="18">
        <f>F10*J10</f>
        <v>299523.89272423059</v>
      </c>
      <c r="L10" s="18">
        <f>K10*$B$7</f>
        <v>119809.55708969224</v>
      </c>
    </row>
    <row r="11" spans="1:12" x14ac:dyDescent="0.2">
      <c r="A11" s="14" t="s">
        <v>19</v>
      </c>
      <c r="B11" s="15">
        <v>30000</v>
      </c>
      <c r="C11" s="16">
        <v>0.95</v>
      </c>
      <c r="D11" s="16">
        <v>0.35</v>
      </c>
      <c r="E11" s="17">
        <f>C11-D11</f>
        <v>0.6</v>
      </c>
      <c r="F11" s="18">
        <f>B11*E11</f>
        <v>18000</v>
      </c>
      <c r="G11" s="19">
        <v>77</v>
      </c>
      <c r="H11" s="20">
        <f>(1-(1+$B$5)^-G11)/$B$5</f>
        <v>29.910289637867212</v>
      </c>
      <c r="I11" s="21">
        <v>0.82</v>
      </c>
      <c r="J11" s="20">
        <f>H11*I11</f>
        <v>24.526437503051113</v>
      </c>
      <c r="K11" s="18">
        <f>F11*J11</f>
        <v>441475.87505492003</v>
      </c>
      <c r="L11" s="18">
        <f>K11*$B$7</f>
        <v>176590.35002196801</v>
      </c>
    </row>
    <row r="12" spans="1:12" x14ac:dyDescent="0.2">
      <c r="A12" s="14" t="s">
        <v>20</v>
      </c>
      <c r="B12" s="15">
        <v>54000</v>
      </c>
      <c r="C12" s="16">
        <v>0.99</v>
      </c>
      <c r="D12" s="16">
        <v>0.85</v>
      </c>
      <c r="E12" s="17">
        <f>C12-D12</f>
        <v>0.14000000000000001</v>
      </c>
      <c r="F12" s="18">
        <f>B12*E12</f>
        <v>7560.0000000000009</v>
      </c>
      <c r="G12" s="19">
        <v>78</v>
      </c>
      <c r="H12" s="20">
        <f>(1-(1+$B$5)^-G12)/$B$5</f>
        <v>30.009989939676903</v>
      </c>
      <c r="I12" s="21">
        <v>0.9</v>
      </c>
      <c r="J12" s="20">
        <f>H12*I12</f>
        <v>27.008990945709211</v>
      </c>
      <c r="K12" s="18">
        <f>F12*J12</f>
        <v>204187.97154956165</v>
      </c>
      <c r="L12" s="18">
        <f>K12*$B$7</f>
        <v>81675.188619824665</v>
      </c>
    </row>
    <row r="13" spans="1:12" x14ac:dyDescent="0.2">
      <c r="A13" s="14" t="s">
        <v>21</v>
      </c>
      <c r="B13" s="15">
        <v>250000</v>
      </c>
      <c r="C13" s="16">
        <v>0.999</v>
      </c>
      <c r="D13" s="16">
        <v>0.98499999999999999</v>
      </c>
      <c r="E13" s="17">
        <f>C13-D13</f>
        <v>1.4000000000000012E-2</v>
      </c>
      <c r="F13" s="18">
        <f>B13*E13</f>
        <v>3500.0000000000032</v>
      </c>
      <c r="G13" s="19">
        <v>78</v>
      </c>
      <c r="H13" s="20">
        <f>(1-(1+$B$5)^-G13)/$B$5</f>
        <v>30.009989939676903</v>
      </c>
      <c r="I13" s="21">
        <v>0.93</v>
      </c>
      <c r="J13" s="20">
        <f>H13*I13</f>
        <v>27.909290643899521</v>
      </c>
      <c r="K13" s="18">
        <f>F13*J13</f>
        <v>97682.517253648417</v>
      </c>
      <c r="L13" s="18">
        <f>K13*$B$7</f>
        <v>39073.006901459368</v>
      </c>
    </row>
    <row r="14" spans="1:12" x14ac:dyDescent="0.2">
      <c r="A14" s="14" t="s">
        <v>22</v>
      </c>
      <c r="B14" s="15">
        <v>30000</v>
      </c>
      <c r="C14" s="16">
        <v>0.9</v>
      </c>
      <c r="D14" s="16">
        <v>0.6</v>
      </c>
      <c r="E14" s="17">
        <f>C14-D14</f>
        <v>0.30000000000000004</v>
      </c>
      <c r="F14" s="18">
        <f>B14*E14</f>
        <v>9000.0000000000018</v>
      </c>
      <c r="G14" s="19">
        <v>77</v>
      </c>
      <c r="H14" s="20">
        <f>(1-(1+$B$5)^-G14)/$B$5</f>
        <v>29.910289637867212</v>
      </c>
      <c r="I14" s="21">
        <v>0.85</v>
      </c>
      <c r="J14" s="20">
        <f>H14*I14</f>
        <v>25.423746192187128</v>
      </c>
      <c r="K14" s="18">
        <f>F14*J14</f>
        <v>228813.71572968419</v>
      </c>
      <c r="L14" s="18">
        <f>K14*$B$7</f>
        <v>91525.486291873676</v>
      </c>
    </row>
    <row r="15" spans="1:12" x14ac:dyDescent="0.2">
      <c r="A15" s="22" t="s">
        <v>23</v>
      </c>
      <c r="B15" s="23"/>
      <c r="C15" s="23"/>
      <c r="D15" s="23"/>
      <c r="E15" s="23"/>
      <c r="F15" s="24">
        <f>SUM(F10:F14)</f>
        <v>51660</v>
      </c>
      <c r="G15" s="23"/>
      <c r="H15" s="23"/>
      <c r="I15" s="23"/>
      <c r="K15" s="24">
        <f>SUM(K10:K14)</f>
        <v>1271683.9723120448</v>
      </c>
      <c r="L15" s="24">
        <f>SUM(L10:L14)</f>
        <v>508673.58892481792</v>
      </c>
    </row>
    <row r="17" spans="1:12" ht="15" customHeight="1" x14ac:dyDescent="0.2">
      <c r="A17" s="6" t="s">
        <v>24</v>
      </c>
      <c r="B17" s="6"/>
      <c r="C17" s="6"/>
    </row>
    <row r="18" spans="1:12" x14ac:dyDescent="0.2">
      <c r="A18" s="9" t="s">
        <v>25</v>
      </c>
      <c r="B18" s="25">
        <f>F15</f>
        <v>51660</v>
      </c>
    </row>
    <row r="19" spans="1:12" x14ac:dyDescent="0.2">
      <c r="A19" s="9" t="s">
        <v>26</v>
      </c>
      <c r="B19" s="25">
        <f>K15</f>
        <v>1271683.9723120448</v>
      </c>
    </row>
    <row r="20" spans="1:12" ht="28" x14ac:dyDescent="0.2">
      <c r="A20" s="9" t="s">
        <v>27</v>
      </c>
      <c r="B20" s="25">
        <f>L15</f>
        <v>508673.58892481792</v>
      </c>
    </row>
    <row r="21" spans="1:12" ht="65" x14ac:dyDescent="0.2">
      <c r="A21" s="26" t="s">
        <v>28</v>
      </c>
      <c r="B21" s="27">
        <f>L15/$B$6</f>
        <v>95.633312450614383</v>
      </c>
      <c r="C21" s="28" t="s">
        <v>29</v>
      </c>
    </row>
    <row r="23" spans="1:12" ht="15" customHeight="1" x14ac:dyDescent="0.2">
      <c r="A23" s="6" t="s">
        <v>30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25.5" customHeight="1" x14ac:dyDescent="0.2">
      <c r="A24" s="5" t="s">
        <v>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5.5" customHeight="1" x14ac:dyDescent="0.2">
      <c r="A25" s="5" t="s">
        <v>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5.5" customHeight="1" x14ac:dyDescent="0.2">
      <c r="A26" s="5" t="s">
        <v>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5.5" customHeight="1" x14ac:dyDescent="0.2">
      <c r="A27" s="5" t="s">
        <v>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5.5" customHeight="1" x14ac:dyDescent="0.2">
      <c r="A28" s="5" t="s">
        <v>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5.5" customHeight="1" x14ac:dyDescent="0.2">
      <c r="A29" s="5" t="s">
        <v>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5.5" customHeight="1" x14ac:dyDescent="0.2">
      <c r="A30" s="5" t="s">
        <v>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5.5" customHeight="1" x14ac:dyDescent="0.2">
      <c r="A31" s="5" t="s">
        <v>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3" spans="1:12" x14ac:dyDescent="0.2">
      <c r="A33" s="4" t="s">
        <v>39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39" x14ac:dyDescent="0.2">
      <c r="A34" s="29" t="s">
        <v>40</v>
      </c>
      <c r="B34" s="29" t="s">
        <v>41</v>
      </c>
      <c r="C34" s="29" t="s">
        <v>42</v>
      </c>
    </row>
    <row r="35" spans="1:12" x14ac:dyDescent="0.2">
      <c r="A35" s="30" t="s">
        <v>43</v>
      </c>
      <c r="B35" s="30" t="s">
        <v>44</v>
      </c>
      <c r="C35" s="30" t="s">
        <v>45</v>
      </c>
    </row>
    <row r="36" spans="1:12" x14ac:dyDescent="0.2">
      <c r="A36" s="30" t="s">
        <v>46</v>
      </c>
      <c r="B36" s="30" t="s">
        <v>47</v>
      </c>
      <c r="C36" s="30" t="s">
        <v>48</v>
      </c>
    </row>
    <row r="37" spans="1:12" x14ac:dyDescent="0.2">
      <c r="A37" s="30" t="s">
        <v>49</v>
      </c>
      <c r="B37" s="30" t="s">
        <v>50</v>
      </c>
      <c r="C37" s="30" t="s">
        <v>51</v>
      </c>
    </row>
    <row r="39" spans="1:12" x14ac:dyDescent="0.2">
      <c r="A39" s="4" t="s">
        <v>52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">
      <c r="A40" s="29" t="s">
        <v>53</v>
      </c>
      <c r="B40" s="29" t="s">
        <v>54</v>
      </c>
      <c r="C40" s="29" t="s">
        <v>55</v>
      </c>
    </row>
    <row r="41" spans="1:12" ht="21.75" customHeight="1" x14ac:dyDescent="0.2">
      <c r="A41" s="31" t="s">
        <v>40</v>
      </c>
      <c r="B41" s="31" t="s">
        <v>56</v>
      </c>
      <c r="C41" s="3" t="s">
        <v>57</v>
      </c>
      <c r="D41" s="3"/>
      <c r="E41" s="3"/>
      <c r="F41" s="3"/>
      <c r="G41" s="3"/>
      <c r="H41" s="3"/>
      <c r="I41" s="3"/>
      <c r="J41" s="3"/>
      <c r="K41" s="3"/>
      <c r="L41" s="3"/>
    </row>
    <row r="42" spans="1:12" ht="21.75" customHeight="1" x14ac:dyDescent="0.2">
      <c r="A42" s="31" t="s">
        <v>58</v>
      </c>
      <c r="B42" s="31" t="s">
        <v>59</v>
      </c>
      <c r="C42" s="3" t="s">
        <v>60</v>
      </c>
      <c r="D42" s="3"/>
      <c r="E42" s="3"/>
      <c r="F42" s="3"/>
      <c r="G42" s="3"/>
      <c r="H42" s="3"/>
      <c r="I42" s="3"/>
      <c r="J42" s="3"/>
      <c r="K42" s="3"/>
      <c r="L42" s="3"/>
    </row>
    <row r="43" spans="1:12" ht="21.75" customHeight="1" x14ac:dyDescent="0.2">
      <c r="A43" s="31" t="s">
        <v>61</v>
      </c>
      <c r="B43" s="31" t="s">
        <v>62</v>
      </c>
      <c r="C43" s="3" t="s">
        <v>63</v>
      </c>
      <c r="D43" s="3"/>
      <c r="E43" s="3"/>
      <c r="F43" s="3"/>
      <c r="G43" s="3"/>
      <c r="H43" s="3"/>
      <c r="I43" s="3"/>
      <c r="J43" s="3"/>
      <c r="K43" s="3"/>
      <c r="L43" s="3"/>
    </row>
    <row r="44" spans="1:12" ht="21.75" customHeight="1" x14ac:dyDescent="0.2">
      <c r="A44" s="31" t="s">
        <v>64</v>
      </c>
      <c r="B44" s="31" t="s">
        <v>65</v>
      </c>
      <c r="C44" s="3" t="s">
        <v>66</v>
      </c>
      <c r="D44" s="3"/>
      <c r="E44" s="3"/>
      <c r="F44" s="3"/>
      <c r="G44" s="3"/>
      <c r="H44" s="3"/>
      <c r="I44" s="3"/>
      <c r="J44" s="3"/>
      <c r="K44" s="3"/>
      <c r="L44" s="3"/>
    </row>
    <row r="45" spans="1:12" ht="21.75" customHeight="1" x14ac:dyDescent="0.2">
      <c r="A45" s="31" t="s">
        <v>67</v>
      </c>
      <c r="B45" s="31" t="s">
        <v>68</v>
      </c>
      <c r="C45" s="3" t="s">
        <v>69</v>
      </c>
      <c r="D45" s="3"/>
      <c r="E45" s="3"/>
      <c r="F45" s="3"/>
      <c r="G45" s="3"/>
      <c r="H45" s="3"/>
      <c r="I45" s="3"/>
      <c r="J45" s="3"/>
      <c r="K45" s="3"/>
      <c r="L45" s="3"/>
    </row>
    <row r="46" spans="1:12" ht="21.75" customHeight="1" x14ac:dyDescent="0.2">
      <c r="A46" s="31" t="s">
        <v>70</v>
      </c>
      <c r="B46" s="31" t="s">
        <v>71</v>
      </c>
      <c r="C46" s="3" t="s">
        <v>72</v>
      </c>
      <c r="D46" s="3"/>
      <c r="E46" s="3"/>
      <c r="F46" s="3"/>
      <c r="G46" s="3"/>
      <c r="H46" s="3"/>
      <c r="I46" s="3"/>
      <c r="J46" s="3"/>
      <c r="K46" s="3"/>
      <c r="L46" s="3"/>
    </row>
    <row r="48" spans="1:12" x14ac:dyDescent="0.2">
      <c r="A48" s="4" t="s">
        <v>73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1.75" customHeight="1" x14ac:dyDescent="0.2">
      <c r="A49" s="32" t="s">
        <v>74</v>
      </c>
      <c r="B49" s="5" t="s">
        <v>75</v>
      </c>
      <c r="C49" s="5"/>
      <c r="D49" s="5"/>
      <c r="E49" s="5"/>
      <c r="F49" s="5"/>
      <c r="G49" s="2" t="s">
        <v>76</v>
      </c>
      <c r="H49" s="2"/>
      <c r="I49" s="2"/>
      <c r="J49" s="2"/>
      <c r="K49" s="2"/>
      <c r="L49" s="2"/>
    </row>
    <row r="50" spans="1:12" ht="21.75" customHeight="1" x14ac:dyDescent="0.2">
      <c r="A50" s="32" t="s">
        <v>77</v>
      </c>
      <c r="B50" s="5" t="s">
        <v>78</v>
      </c>
      <c r="C50" s="5"/>
      <c r="D50" s="5"/>
      <c r="E50" s="5"/>
      <c r="F50" s="5"/>
      <c r="G50" s="2" t="s">
        <v>79</v>
      </c>
      <c r="H50" s="2"/>
      <c r="I50" s="2"/>
      <c r="J50" s="2"/>
      <c r="K50" s="2"/>
      <c r="L50" s="2"/>
    </row>
    <row r="51" spans="1:12" ht="21.75" customHeight="1" x14ac:dyDescent="0.2">
      <c r="A51" s="32" t="s">
        <v>80</v>
      </c>
      <c r="B51" s="5" t="s">
        <v>81</v>
      </c>
      <c r="C51" s="5"/>
      <c r="D51" s="5"/>
      <c r="E51" s="5"/>
      <c r="F51" s="5"/>
      <c r="G51" s="2" t="s">
        <v>82</v>
      </c>
      <c r="H51" s="2"/>
      <c r="I51" s="2"/>
      <c r="J51" s="2"/>
      <c r="K51" s="2"/>
      <c r="L51" s="2"/>
    </row>
    <row r="52" spans="1:12" ht="21.75" customHeight="1" x14ac:dyDescent="0.2">
      <c r="A52" s="32" t="s">
        <v>83</v>
      </c>
      <c r="B52" s="5" t="s">
        <v>84</v>
      </c>
      <c r="C52" s="5"/>
      <c r="D52" s="5"/>
      <c r="E52" s="5"/>
      <c r="F52" s="5"/>
      <c r="G52" s="2" t="s">
        <v>85</v>
      </c>
      <c r="H52" s="2"/>
      <c r="I52" s="2"/>
      <c r="J52" s="2"/>
      <c r="K52" s="2"/>
      <c r="L52" s="2"/>
    </row>
    <row r="53" spans="1:12" ht="21.75" customHeight="1" x14ac:dyDescent="0.2">
      <c r="A53" s="32" t="s">
        <v>86</v>
      </c>
      <c r="B53" s="5" t="s">
        <v>87</v>
      </c>
      <c r="C53" s="5"/>
      <c r="D53" s="5"/>
      <c r="E53" s="5"/>
      <c r="F53" s="5"/>
      <c r="G53" s="2" t="s">
        <v>88</v>
      </c>
      <c r="H53" s="2"/>
      <c r="I53" s="2"/>
      <c r="J53" s="2"/>
      <c r="K53" s="2"/>
      <c r="L53" s="2"/>
    </row>
    <row r="54" spans="1:12" ht="21.75" customHeight="1" x14ac:dyDescent="0.2">
      <c r="A54" s="32" t="s">
        <v>89</v>
      </c>
      <c r="B54" s="5" t="s">
        <v>90</v>
      </c>
      <c r="C54" s="5"/>
      <c r="D54" s="5"/>
      <c r="E54" s="5"/>
      <c r="F54" s="5"/>
      <c r="G54" s="2" t="s">
        <v>91</v>
      </c>
      <c r="H54" s="2"/>
      <c r="I54" s="2"/>
      <c r="J54" s="2"/>
      <c r="K54" s="2"/>
      <c r="L54" s="2"/>
    </row>
    <row r="56" spans="1:12" x14ac:dyDescent="0.2">
      <c r="A56" s="1" t="s">
        <v>92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mergeCells count="35">
    <mergeCell ref="B54:F54"/>
    <mergeCell ref="G54:L54"/>
    <mergeCell ref="A56:L56"/>
    <mergeCell ref="B51:F51"/>
    <mergeCell ref="G51:L51"/>
    <mergeCell ref="B52:F52"/>
    <mergeCell ref="G52:L52"/>
    <mergeCell ref="B53:F53"/>
    <mergeCell ref="G53:L53"/>
    <mergeCell ref="C46:L46"/>
    <mergeCell ref="A48:L48"/>
    <mergeCell ref="B49:F49"/>
    <mergeCell ref="G49:L49"/>
    <mergeCell ref="B50:F50"/>
    <mergeCell ref="G50:L50"/>
    <mergeCell ref="C41:L41"/>
    <mergeCell ref="C42:L42"/>
    <mergeCell ref="C43:L43"/>
    <mergeCell ref="C44:L44"/>
    <mergeCell ref="C45:L45"/>
    <mergeCell ref="A29:L29"/>
    <mergeCell ref="A30:L30"/>
    <mergeCell ref="A31:L31"/>
    <mergeCell ref="A33:L33"/>
    <mergeCell ref="A39:L39"/>
    <mergeCell ref="A24:L24"/>
    <mergeCell ref="A25:L25"/>
    <mergeCell ref="A26:L26"/>
    <mergeCell ref="A27:L27"/>
    <mergeCell ref="A28:L28"/>
    <mergeCell ref="A1:L1"/>
    <mergeCell ref="A2:L2"/>
    <mergeCell ref="A4:C4"/>
    <mergeCell ref="A17:C17"/>
    <mergeCell ref="A23:L23"/>
  </mergeCells>
  <hyperlinks>
    <hyperlink ref="G49" r:id="rId1" xr:uid="{00000000-0004-0000-0000-000000000000}"/>
    <hyperlink ref="G50" r:id="rId2" xr:uid="{00000000-0004-0000-0000-000001000000}"/>
    <hyperlink ref="G51" r:id="rId3" xr:uid="{00000000-0004-0000-0000-000002000000}"/>
    <hyperlink ref="G52" r:id="rId4" xr:uid="{00000000-0004-0000-0000-000003000000}"/>
    <hyperlink ref="G53" r:id="rId5" xr:uid="{00000000-0004-0000-0000-000004000000}"/>
    <hyperlink ref="G54" r:id="rId6" xr:uid="{00000000-0004-0000-0000-000005000000}"/>
  </hyperlinks>
  <pageMargins left="0.75" right="0.75" top="1" bottom="1" header="0.511811023622047" footer="0.511811023622047"/>
  <pageSetup paperSize="9" orientation="portrait" horizontalDpi="300" verticalDpi="300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Neonatology QALY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0</cp:revision>
  <dcterms:created xsi:type="dcterms:W3CDTF">2026-07-01T17:29:38Z</dcterms:created>
  <dcterms:modified xsi:type="dcterms:W3CDTF">2026-07-01T17:32:52Z</dcterms:modified>
  <dc:language>en-US</dc:language>
</cp:coreProperties>
</file>