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zak/Dropbox (Personal)/Manuscripts/Papers-Drafts/FiremanOrDoctor/"/>
    </mc:Choice>
  </mc:AlternateContent>
  <xr:revisionPtr revIDLastSave="0" documentId="8_{C052D77E-A33B-094D-AD9F-FAEAAB62D1C5}" xr6:coauthVersionLast="47" xr6:coauthVersionMax="47" xr10:uidLastSave="{00000000-0000-0000-0000-000000000000}"/>
  <bookViews>
    <workbookView xWindow="820" yWindow="760" windowWidth="16380" windowHeight="8200" tabRatio="500" xr2:uid="{00000000-000D-0000-FFFF-FFFF00000000}"/>
  </bookViews>
  <sheets>
    <sheet name="QALY Model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1" l="1"/>
  <c r="K15" i="1" s="1"/>
  <c r="F15" i="1"/>
  <c r="L15" i="1" s="1"/>
  <c r="I14" i="1"/>
  <c r="K14" i="1" s="1"/>
  <c r="F14" i="1"/>
  <c r="L14" i="1" s="1"/>
  <c r="I13" i="1"/>
  <c r="K13" i="1" s="1"/>
  <c r="F13" i="1"/>
  <c r="L13" i="1" s="1"/>
  <c r="I12" i="1"/>
  <c r="K12" i="1" s="1"/>
  <c r="F12" i="1"/>
  <c r="L12" i="1" s="1"/>
  <c r="I11" i="1"/>
  <c r="K11" i="1" s="1"/>
  <c r="F11" i="1"/>
  <c r="L11" i="1" s="1"/>
  <c r="I10" i="1"/>
  <c r="K10" i="1" s="1"/>
  <c r="F10" i="1"/>
  <c r="L10" i="1" s="1"/>
  <c r="I9" i="1"/>
  <c r="K9" i="1" s="1"/>
  <c r="F9" i="1"/>
  <c r="F16" i="1" s="1"/>
  <c r="L9" i="1" l="1"/>
  <c r="B20" i="1" l="1"/>
  <c r="B22" i="1" s="1"/>
  <c r="L16" i="1"/>
  <c r="B19" i="1" s="1"/>
  <c r="B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QALY model</author>
    <author>norm</author>
  </authors>
  <commentList>
    <comment ref="B5" authorId="0" shapeId="0" xr:uid="{00000000-0006-0000-0000-000001000000}">
      <text>
        <r>
          <rPr>
            <sz val="10"/>
            <rFont val="Arial"/>
            <family val="2"/>
          </rPr>
          <t>Standard health-economics base case 3%/yr. Load-bearing for young/long-horizon categories (trauma). Try 0% and 5%.</t>
        </r>
      </text>
    </comment>
    <comment ref="B6" authorId="0" shapeId="0" xr:uid="{00000000-0006-0000-0000-000002000000}">
      <text>
        <r>
          <rPr>
            <sz val="10"/>
            <rFont val="Arial"/>
            <family val="2"/>
          </rPr>
          <t>Source: American College of Surgeons workforce data, 2024 (~30,400 general surgeons).</t>
        </r>
      </text>
    </comment>
    <comment ref="B7" authorId="1" shapeId="0" xr:uid="{00000000-0006-0000-0000-000003000000}">
      <text>
        <r>
          <rPr>
            <sz val="10"/>
            <rFont val="Arial"/>
            <family val="2"/>
          </rPr>
          <t>Physician share of the team that produces the outcome. Surgeon 60%: personally performs the definitive life-saving act; shares with anesthesia, OR nursing, ICU, and the referring diagnosis. Normalized rubric across professions (neonatology 40%, primary care 35%).</t>
        </r>
      </text>
    </comment>
    <comment ref="E9" authorId="0" shapeId="0" xr:uid="{00000000-0006-0000-0000-000004000000}">
      <text>
        <r>
          <rPr>
            <sz val="10"/>
            <rFont val="Arial"/>
            <family val="2"/>
          </rPr>
          <t>Untreated strangulation ~100% fatal; treated ~8%. Net ~0.90. Most robust dominant term.</t>
        </r>
      </text>
    </comment>
    <comment ref="E10" authorId="0" shapeId="0" xr:uid="{00000000-0006-0000-0000-000005000000}">
      <text>
        <r>
          <rPr>
            <sz val="10"/>
            <rFont val="Arial"/>
            <family val="2"/>
          </rPr>
          <t>STRATIFIED blend: damage-control ~70% net-saving, therapeutic-non-hemorrhage ~20%, negative ~0. Not simply untreated-treated. Excluded from typical-urban-GS (acute-care/trauma subspecialty). Volume is the swing factor (unsourced national estimate).</t>
        </r>
      </text>
    </comment>
    <comment ref="E11" authorId="0" shapeId="0" xr:uid="{00000000-0006-0000-0000-000006000000}">
      <text>
        <r>
          <rPr>
            <sz val="10"/>
            <rFont val="Arial"/>
            <family val="2"/>
          </rPr>
          <t>~10-16% of ~200k acute cholecystitis are complicated. Partial credit: percutaneous cholecystostomy is a non-surgical substitute.</t>
        </r>
      </text>
    </comment>
    <comment ref="E12" authorId="0" shapeId="0" xr:uid="{00000000-0006-0000-0000-000007000000}">
      <text>
        <r>
          <rPr>
            <sz val="10"/>
            <rFont val="Arial"/>
            <family val="2"/>
          </rPr>
          <t>Untreated perforation+peritonitis ~60-90%; treated 30-day ~20-24%. Net ~0.50.</t>
        </r>
      </text>
    </comment>
    <comment ref="E13" authorId="0" shapeId="0" xr:uid="{00000000-0006-0000-0000-000008000000}">
      <text>
        <r>
          <rPr>
            <sz val="10"/>
            <rFont val="Arial"/>
            <family val="2"/>
          </rPr>
          <t>Near-100% fatal without debridement; treated ~20-30%. Survivor utility reduced by tissue loss/amputation.</t>
        </r>
      </text>
    </comment>
    <comment ref="E14" authorId="0" shapeId="0" xr:uid="{00000000-0006-0000-0000-000009000000}">
      <text>
        <r>
          <rPr>
            <sz val="10"/>
            <rFont val="Arial"/>
            <family val="2"/>
          </rPr>
          <t>Counterfactual = antibiotics +/- drainage (CODA/APPAC: ~0 excess mortality uncomplicated). Net-saving locked at ~0.7% after top-down vs bottom-up sanity check. Saved lives skew OLD despite young mean age.</t>
        </r>
      </text>
    </comment>
    <comment ref="E15" authorId="0" shapeId="0" xr:uid="{00000000-0006-0000-0000-00000A000000}">
      <text>
        <r>
          <rPr>
            <sz val="10"/>
            <rFont val="Arial"/>
            <family val="2"/>
          </rPr>
          <t>Very high mortality even when treated (60-80%), so net benefit modest. Short-gut lowers survivor utility.</t>
        </r>
      </text>
    </comment>
  </commentList>
</comments>
</file>

<file path=xl/sharedStrings.xml><?xml version="1.0" encoding="utf-8"?>
<sst xmlns="http://schemas.openxmlformats.org/spreadsheetml/2006/main" count="136" uniqueCount="130">
  <si>
    <t>QALY Model — QALYs Saved per Year by a General Surgeon</t>
  </si>
  <si>
    <t>Marginal, attributable, net-of-treatment estimate under a realistic counterfactual. Blue = input (change these); black = formula. See assumptions &amp; sources below.</t>
  </si>
  <si>
    <t>GLOBAL INPUTS</t>
  </si>
  <si>
    <t>Discount rate (real, annual)</t>
  </si>
  <si>
    <t>Workforce (US general surgeons)</t>
  </si>
  <si>
    <t>Physician attribution (team haircut)</t>
  </si>
  <si>
    <t>Category (indication)</t>
  </si>
  <si>
    <t>Volume / yr</t>
  </si>
  <si>
    <t>Untreated mortality (ref)</t>
  </si>
  <si>
    <t>Treated mortality (ref)</t>
  </si>
  <si>
    <t>Net-saving fraction (driver)</t>
  </si>
  <si>
    <t>Net lives / yr</t>
  </si>
  <si>
    <t>Decedent-wtd age</t>
  </si>
  <si>
    <t>Remaining life exp (yrs)</t>
  </si>
  <si>
    <t>Discounted yrs @ rate</t>
  </si>
  <si>
    <t>Utility weight</t>
  </si>
  <si>
    <t>QALYs / life</t>
  </si>
  <si>
    <t>National QALYs / yr</t>
  </si>
  <si>
    <t>Typical urban GS?</t>
  </si>
  <si>
    <t>Strangulated / closed-loop bowel obstruction</t>
  </si>
  <si>
    <t>Trauma laparotomy (hemorrhage/damage-control)</t>
  </si>
  <si>
    <t>n/a — stratified</t>
  </si>
  <si>
    <t>Complicated cholecystitis (gangrenous/perforated)</t>
  </si>
  <si>
    <t>Perforated peptic ulcer</t>
  </si>
  <si>
    <t>Necrotizing soft-tissue infection</t>
  </si>
  <si>
    <t>Appendectomy</t>
  </si>
  <si>
    <t>Acute mesenteric ischemia</t>
  </si>
  <si>
    <t>TOTAL (all categories)</t>
  </si>
  <si>
    <t>OUTPUTS</t>
  </si>
  <si>
    <t>National QALYs saved / yr (gross, all)</t>
  </si>
  <si>
    <t>National QALYs / yr (gross, typical urban GS only)</t>
  </si>
  <si>
    <t>QALYs per surgeon / yr — attributed, trauma-inclusive</t>
  </si>
  <si>
    <t>&lt;- was ~30 at 100% credit; x60% team haircut</t>
  </si>
  <si>
    <t>QALYs per surgeon / yr — attributed, typical urban GS (no trauma)</t>
  </si>
  <si>
    <t>ASSUMPTIONS, PARAMETERS &amp; METHOD</t>
  </si>
  <si>
    <t>•  Chain:  Volume  x  Net-saving fraction  =  Net lives/yr;   Net lives  x  QALYs/life  =  National QALYs/yr;   / workforce  =  per surgeon.</t>
  </si>
  <si>
    <t>•  Net-saving fraction = P(die without intervention) - P(die with intervention). Never counterfactual mortality alone (some die despite surgery).</t>
  </si>
  <si>
    <t>•  Counterfactual is REALISTIC (best available alternative care), NOT 'no care'. Naive no-care counterfactual overstates by 5-10x (see appendectomy).</t>
  </si>
  <si>
    <t>•  QALYs/life = discounted remaining years x utility weight. Discounted years = (1-(1+r)^-n)/r, an annuity factor at discount rate r (cell B5).</t>
  </si>
  <si>
    <t>•  Ages are DECEDENT-weighted (who actually dies without surgery), not mean presenting age. Decedents skew older/frailer — except trauma (skews young).</t>
  </si>
  <si>
    <t>•  Heterogeneous caseloads are stratified, not blended (trauma laparotomy). Non-therapeutic/negative work earns ~0 credit.</t>
  </si>
  <si>
    <t>•  Figures are midpoints of ranges; treat the per-surgeon result as a band ~20-30 QALYs/yr, not a point estimate.</t>
  </si>
  <si>
    <t>PARAMETER RANGES &amp; RATIONALE (per category)</t>
  </si>
  <si>
    <t>Parameter</t>
  </si>
  <si>
    <t>Base</t>
  </si>
  <si>
    <t>Plausible range</t>
  </si>
  <si>
    <t>Rationale / notes</t>
  </si>
  <si>
    <t>Discount rate</t>
  </si>
  <si>
    <t>3.0%</t>
  </si>
  <si>
    <t>0–5%</t>
  </si>
  <si>
    <t>Health-econ convention; 0% roughly doubles trauma's long-horizon QALYs.</t>
  </si>
  <si>
    <t>Workforce</t>
  </si>
  <si>
    <t>30,400</t>
  </si>
  <si>
    <t>28k–32k</t>
  </si>
  <si>
    <t>ACS 2024 general-surgeon count.</t>
  </si>
  <si>
    <t>Strangulated obstruction net-saving</t>
  </si>
  <si>
    <t>90%</t>
  </si>
  <si>
    <t>85–95%</t>
  </si>
  <si>
    <t>Untreated strangulation ~100% fatal; treated ~8%.</t>
  </si>
  <si>
    <t>Trauma laparotomy net-saving</t>
  </si>
  <si>
    <t>32%</t>
  </si>
  <si>
    <t>25–40%</t>
  </si>
  <si>
    <t>Stratified: DCL ~70%, therapeutic-non-hemorrhage ~20%, negative ~0.</t>
  </si>
  <si>
    <t>Trauma laparotomy volume</t>
  </si>
  <si>
    <t>40,000</t>
  </si>
  <si>
    <t>25k–50k</t>
  </si>
  <si>
    <t>SWING FACTOR — bottom-up estimate; replace with NTDB query.</t>
  </si>
  <si>
    <t>Complicated cholecystitis net-saving</t>
  </si>
  <si>
    <t>30%</t>
  </si>
  <si>
    <t>Partial credit: cholecystostomy substitute available.</t>
  </si>
  <si>
    <t>Perforated ulcer net-saving</t>
  </si>
  <si>
    <t>50%</t>
  </si>
  <si>
    <t>40–70%</t>
  </si>
  <si>
    <t>Untreated ~60–90%; treated 30-day ~20–24%.</t>
  </si>
  <si>
    <t>Necrotizing infection net-saving</t>
  </si>
  <si>
    <t>75%</t>
  </si>
  <si>
    <t>70–80%</t>
  </si>
  <si>
    <t>Near-100% fatal without debridement; treated ~20–30%.</t>
  </si>
  <si>
    <t>Appendectomy net-saving</t>
  </si>
  <si>
    <t>0.67%</t>
  </si>
  <si>
    <t>0.5–2%</t>
  </si>
  <si>
    <t>Realistic counterfactual (antibiotics±drainage). Naive no-care would be 10–25%.</t>
  </si>
  <si>
    <t>Mesenteric ischemia net-saving</t>
  </si>
  <si>
    <t>20–40%</t>
  </si>
  <si>
    <t>Treated mortality itself 60–80%, so net benefit modest.</t>
  </si>
  <si>
    <t>Utility weights</t>
  </si>
  <si>
    <t>0.65–0.90</t>
  </si>
  <si>
    <t>±0.1</t>
  </si>
  <si>
    <t>Author estimates — REPLACE with sourced EQ-5D utilities before final use.</t>
  </si>
  <si>
    <t>DATA SOURCES</t>
  </si>
  <si>
    <t>American College of Surgeons — Physician Workforce Data (2024)</t>
  </si>
  <si>
    <t>https://www.facs.org/for-medical-professionals/news-publications/news-and-articles/bulletin/2024/april-2024-volume-109-issue-4/physician-workforce-data-suggest-epochal-change/</t>
  </si>
  <si>
    <t>Appendicitis epidemiology / volume</t>
  </si>
  <si>
    <t>Epidemiology of appendicitis &amp; appendectomy (US)</t>
  </si>
  <si>
    <t>https://pubmed.ncbi.nlm.nih.gov/2239906/</t>
  </si>
  <si>
    <t>Appendicitis mortality trends</t>
  </si>
  <si>
    <t>Appendicitis-related mortality, 22-yr CDC WONDER study (2025)</t>
  </si>
  <si>
    <t>https://onlinelibrary.wiley.com/doi/full/10.1002/wjs.70023</t>
  </si>
  <si>
    <t>Appendicitis counterfactual (antibiotics)</t>
  </si>
  <si>
    <t>CODA trial, NEJM 2020</t>
  </si>
  <si>
    <t>https://www.nejm.org/doi/full/10.1056/NEJMoa2014320</t>
  </si>
  <si>
    <t>Appendicitis counterfactual (5-yr)</t>
  </si>
  <si>
    <t>APPAC trial, JAMA</t>
  </si>
  <si>
    <t>https://jamanetwork.com/journals/jama/fullarticle/2703354</t>
  </si>
  <si>
    <t>Non-operative complicated appendicitis</t>
  </si>
  <si>
    <t>Non-operative management review (2024)</t>
  </si>
  <si>
    <t>https://pmc.ncbi.nlm.nih.gov/articles/PMC12046414/</t>
  </si>
  <si>
    <t>Perforated peptic ulcer — an update</t>
  </si>
  <si>
    <t>https://pmc.ncbi.nlm.nih.gov/articles/PMC5237817/</t>
  </si>
  <si>
    <t>Acute mesenteric ischemia, StatPearls / WSES</t>
  </si>
  <si>
    <t>https://www.ncbi.nlm.nih.gov/books/NBK431068/</t>
  </si>
  <si>
    <t>Necrotizing fasciitis</t>
  </si>
  <si>
    <t>NF-associated mortality, CDC WONDER 2003–2020</t>
  </si>
  <si>
    <t>https://pmc.ncbi.nlm.nih.gov/articles/PMC12058447/</t>
  </si>
  <si>
    <t>Bowel obstruction / strangulation</t>
  </si>
  <si>
    <t>Small bowel obstruction, StatPearls</t>
  </si>
  <si>
    <t>https://www.ncbi.nlm.nih.gov/books/NBK448079/</t>
  </si>
  <si>
    <t>Acute cholecystitis outcomes</t>
  </si>
  <si>
    <t>Age-stratified inpatient cholecystectomy for acute cholecystitis</t>
  </si>
  <si>
    <t>https://www.ncbi.nlm.nih.gov/pmc/articles/PMC11745976/</t>
  </si>
  <si>
    <t>Trauma laparotomy volume/age</t>
  </si>
  <si>
    <t>Global trauma laparotomy cohort (median age 30)</t>
  </si>
  <si>
    <t>https://www.sciencedirect.com/science/article/pii/S2214109X25003031</t>
  </si>
  <si>
    <t>Damage-control laparotomy</t>
  </si>
  <si>
    <t>DCL utilization (PROPPR)</t>
  </si>
  <si>
    <t>https://pmc.ncbi.nlm.nih.gov/articles/PMC5325087/</t>
  </si>
  <si>
    <t>Non-therapeutic laparotomy</t>
  </si>
  <si>
    <t>Non-therapeutic laparotomy, NTDB analysis</t>
  </si>
  <si>
    <t>https://pubmed.ncbi.nlm.nih.gov/31605217/</t>
  </si>
  <si>
    <t>Method reference: QALY.yaml (reusable procedure prompt, this project).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</si>
</sst>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9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FFFFFF"/>
      <name val="Arial"/>
      <family val="2"/>
    </font>
    <font>
      <sz val="10"/>
      <color rgb="FF0000FF"/>
      <name val="Arial"/>
      <family val="2"/>
    </font>
    <font>
      <i/>
      <sz val="10"/>
      <color rgb="FF595959"/>
      <name val="Arial"/>
      <family val="2"/>
    </font>
    <font>
      <b/>
      <sz val="10"/>
      <color rgb="FF000000"/>
      <name val="Arial"/>
      <family val="2"/>
    </font>
    <font>
      <b/>
      <sz val="12"/>
      <color rgb="FFC00000"/>
      <name val="Arial"/>
      <family val="2"/>
    </font>
    <font>
      <sz val="9"/>
      <color rgb="FF595959"/>
      <name val="Arial"/>
      <family val="2"/>
    </font>
    <font>
      <sz val="9"/>
      <color rgb="FF000000"/>
      <name val="Arial"/>
      <family val="2"/>
    </font>
    <font>
      <b/>
      <sz val="10"/>
      <color rgb="FF1F4E78"/>
      <name val="Arial"/>
      <family val="2"/>
    </font>
    <font>
      <b/>
      <sz val="9"/>
      <color rgb="FF000000"/>
      <name val="Arial"/>
      <family val="2"/>
    </font>
    <font>
      <sz val="9"/>
      <color rgb="FF0563C1"/>
      <name val="Arial"/>
      <family val="2"/>
    </font>
    <font>
      <b/>
      <i/>
      <sz val="9"/>
      <color rgb="FF5959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7" fillId="0" borderId="0" xfId="0" applyFont="1"/>
    <xf numFmtId="0" fontId="16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9" fontId="6" fillId="3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3" fontId="10" fillId="4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5" fontId="11" fillId="3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books/NBK431068/" TargetMode="External"/><Relationship Id="rId13" Type="http://schemas.openxmlformats.org/officeDocument/2006/relationships/hyperlink" Target="https://pmc.ncbi.nlm.nih.gov/articles/PMC5325087/" TargetMode="External"/><Relationship Id="rId3" Type="http://schemas.openxmlformats.org/officeDocument/2006/relationships/hyperlink" Target="https://onlinelibrary.wiley.com/doi/full/10.1002/wjs.70023" TargetMode="External"/><Relationship Id="rId7" Type="http://schemas.openxmlformats.org/officeDocument/2006/relationships/hyperlink" Target="https://pmc.ncbi.nlm.nih.gov/articles/PMC5237817/" TargetMode="External"/><Relationship Id="rId12" Type="http://schemas.openxmlformats.org/officeDocument/2006/relationships/hyperlink" Target="https://www.sciencedirect.com/science/article/pii/S2214109X25003031" TargetMode="External"/><Relationship Id="rId2" Type="http://schemas.openxmlformats.org/officeDocument/2006/relationships/hyperlink" Target="https://pubmed.ncbi.nlm.nih.gov/2239906/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www.facs.org/for-medical-professionals/news-publications/news-and-articles/bulletin/2024/april-2024-volume-109-issue-4/physician-workforce-data-suggest-epochal-change/" TargetMode="External"/><Relationship Id="rId6" Type="http://schemas.openxmlformats.org/officeDocument/2006/relationships/hyperlink" Target="https://pmc.ncbi.nlm.nih.gov/articles/PMC12046414/" TargetMode="External"/><Relationship Id="rId11" Type="http://schemas.openxmlformats.org/officeDocument/2006/relationships/hyperlink" Target="https://www.ncbi.nlm.nih.gov/pmc/articles/PMC11745976/" TargetMode="External"/><Relationship Id="rId5" Type="http://schemas.openxmlformats.org/officeDocument/2006/relationships/hyperlink" Target="https://jamanetwork.com/journals/jama/fullarticle/2703354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www.ncbi.nlm.nih.gov/books/NBK448079/" TargetMode="External"/><Relationship Id="rId4" Type="http://schemas.openxmlformats.org/officeDocument/2006/relationships/hyperlink" Target="https://www.nejm.org/doi/full/10.1056/NEJMoa2014320" TargetMode="External"/><Relationship Id="rId9" Type="http://schemas.openxmlformats.org/officeDocument/2006/relationships/hyperlink" Target="https://pmc.ncbi.nlm.nih.gov/articles/PMC12058447/" TargetMode="External"/><Relationship Id="rId14" Type="http://schemas.openxmlformats.org/officeDocument/2006/relationships/hyperlink" Target="https://pubmed.ncbi.nlm.nih.gov/3160521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zoomScaleNormal="100" workbookViewId="0">
      <selection sqref="A1:L1"/>
    </sheetView>
  </sheetViews>
  <sheetFormatPr baseColWidth="10" defaultColWidth="8.6640625" defaultRowHeight="15" x14ac:dyDescent="0.2"/>
  <cols>
    <col min="1" max="1" width="42" customWidth="1"/>
    <col min="2" max="2" width="13" customWidth="1"/>
    <col min="3" max="3" width="15" customWidth="1"/>
    <col min="4" max="4" width="13" customWidth="1"/>
    <col min="5" max="5" width="15" customWidth="1"/>
    <col min="6" max="6" width="12" customWidth="1"/>
    <col min="7" max="7" width="11" customWidth="1"/>
    <col min="8" max="9" width="12" customWidth="1"/>
    <col min="10" max="10" width="10" customWidth="1"/>
    <col min="11" max="11" width="11" customWidth="1"/>
    <col min="12" max="12" width="15" customWidth="1"/>
    <col min="13" max="13" width="13" customWidth="1"/>
  </cols>
  <sheetData>
    <row r="1" spans="1:13" ht="24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ht="25.5" customHeight="1" x14ac:dyDescent="0.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ht="15" customHeight="1" x14ac:dyDescent="0.2">
      <c r="A4" s="7" t="s">
        <v>2</v>
      </c>
      <c r="B4" s="7"/>
      <c r="C4" s="7"/>
    </row>
    <row r="5" spans="1:13" ht="15" customHeight="1" x14ac:dyDescent="0.2">
      <c r="A5" s="10" t="s">
        <v>3</v>
      </c>
      <c r="B5" s="11">
        <v>0.03</v>
      </c>
    </row>
    <row r="6" spans="1:13" ht="15" customHeight="1" x14ac:dyDescent="0.2">
      <c r="A6" s="10" t="s">
        <v>4</v>
      </c>
      <c r="B6" s="12">
        <v>30400</v>
      </c>
    </row>
    <row r="7" spans="1:13" x14ac:dyDescent="0.2">
      <c r="A7" s="13" t="s">
        <v>5</v>
      </c>
      <c r="B7" s="14">
        <v>0.6</v>
      </c>
    </row>
    <row r="8" spans="1:13" ht="42" customHeight="1" x14ac:dyDescent="0.2">
      <c r="A8" s="15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</row>
    <row r="9" spans="1:13" ht="15" customHeight="1" x14ac:dyDescent="0.2">
      <c r="A9" s="16" t="s">
        <v>19</v>
      </c>
      <c r="B9" s="17">
        <v>40000</v>
      </c>
      <c r="C9" s="18">
        <v>1</v>
      </c>
      <c r="D9" s="19">
        <v>0.08</v>
      </c>
      <c r="E9" s="20">
        <v>0.9</v>
      </c>
      <c r="F9" s="21">
        <f t="shared" ref="F9:F15" si="0">B9*E9</f>
        <v>36000</v>
      </c>
      <c r="G9" s="22">
        <v>68</v>
      </c>
      <c r="H9" s="22">
        <v>15</v>
      </c>
      <c r="I9" s="23">
        <f t="shared" ref="I9:I15" si="1">(1-(1+$B$5)^-H9)/$B$5</f>
        <v>11.937935086776079</v>
      </c>
      <c r="J9" s="24">
        <v>0.8</v>
      </c>
      <c r="K9" s="23">
        <f t="shared" ref="K9:K15" si="2">I9*J9</f>
        <v>9.5503480694208633</v>
      </c>
      <c r="L9" s="21">
        <f t="shared" ref="L9:L15" si="3">F9*K9</f>
        <v>343812.53049915109</v>
      </c>
      <c r="M9" s="22">
        <v>1</v>
      </c>
    </row>
    <row r="10" spans="1:13" ht="15" customHeight="1" x14ac:dyDescent="0.2">
      <c r="A10" s="16" t="s">
        <v>20</v>
      </c>
      <c r="B10" s="17">
        <v>40000</v>
      </c>
      <c r="C10" s="25" t="s">
        <v>21</v>
      </c>
      <c r="D10" s="26"/>
      <c r="E10" s="20">
        <v>0.32</v>
      </c>
      <c r="F10" s="21">
        <f t="shared" si="0"/>
        <v>12800</v>
      </c>
      <c r="G10" s="22">
        <v>32</v>
      </c>
      <c r="H10" s="22">
        <v>48</v>
      </c>
      <c r="I10" s="23">
        <f t="shared" si="1"/>
        <v>25.266706635035</v>
      </c>
      <c r="J10" s="24">
        <v>0.8</v>
      </c>
      <c r="K10" s="23">
        <f t="shared" si="2"/>
        <v>20.213365308028003</v>
      </c>
      <c r="L10" s="21">
        <f t="shared" si="3"/>
        <v>258731.07594275844</v>
      </c>
      <c r="M10" s="22">
        <v>0</v>
      </c>
    </row>
    <row r="11" spans="1:13" ht="15" customHeight="1" x14ac:dyDescent="0.2">
      <c r="A11" s="16" t="s">
        <v>22</v>
      </c>
      <c r="B11" s="17">
        <v>30000</v>
      </c>
      <c r="C11" s="18">
        <v>0.35</v>
      </c>
      <c r="D11" s="19">
        <v>7.4999999999999997E-2</v>
      </c>
      <c r="E11" s="20">
        <v>0.3</v>
      </c>
      <c r="F11" s="21">
        <f t="shared" si="0"/>
        <v>9000</v>
      </c>
      <c r="G11" s="22">
        <v>65</v>
      </c>
      <c r="H11" s="22">
        <v>18</v>
      </c>
      <c r="I11" s="23">
        <f t="shared" si="1"/>
        <v>13.753513079457244</v>
      </c>
      <c r="J11" s="24">
        <v>0.85</v>
      </c>
      <c r="K11" s="23">
        <f t="shared" si="2"/>
        <v>11.690486117538658</v>
      </c>
      <c r="L11" s="21">
        <f t="shared" si="3"/>
        <v>105214.37505784792</v>
      </c>
      <c r="M11" s="22">
        <v>1</v>
      </c>
    </row>
    <row r="12" spans="1:13" ht="15" customHeight="1" x14ac:dyDescent="0.2">
      <c r="A12" s="16" t="s">
        <v>23</v>
      </c>
      <c r="B12" s="17">
        <v>20000</v>
      </c>
      <c r="C12" s="18">
        <v>0.7</v>
      </c>
      <c r="D12" s="19">
        <v>0.22</v>
      </c>
      <c r="E12" s="20">
        <v>0.5</v>
      </c>
      <c r="F12" s="21">
        <f t="shared" si="0"/>
        <v>10000</v>
      </c>
      <c r="G12" s="22">
        <v>68</v>
      </c>
      <c r="H12" s="22">
        <v>15</v>
      </c>
      <c r="I12" s="23">
        <f t="shared" si="1"/>
        <v>11.937935086776079</v>
      </c>
      <c r="J12" s="24">
        <v>0.8</v>
      </c>
      <c r="K12" s="23">
        <f t="shared" si="2"/>
        <v>9.5503480694208633</v>
      </c>
      <c r="L12" s="21">
        <f t="shared" si="3"/>
        <v>95503.480694208629</v>
      </c>
      <c r="M12" s="22">
        <v>1</v>
      </c>
    </row>
    <row r="13" spans="1:13" ht="15" customHeight="1" x14ac:dyDescent="0.2">
      <c r="A13" s="16" t="s">
        <v>24</v>
      </c>
      <c r="B13" s="17">
        <v>5000</v>
      </c>
      <c r="C13" s="18">
        <v>1</v>
      </c>
      <c r="D13" s="19">
        <v>0.25</v>
      </c>
      <c r="E13" s="20">
        <v>0.75</v>
      </c>
      <c r="F13" s="21">
        <f t="shared" si="0"/>
        <v>3750</v>
      </c>
      <c r="G13" s="22">
        <v>55</v>
      </c>
      <c r="H13" s="22">
        <v>25</v>
      </c>
      <c r="I13" s="23">
        <f t="shared" si="1"/>
        <v>17.413147691278013</v>
      </c>
      <c r="J13" s="24">
        <v>0.7</v>
      </c>
      <c r="K13" s="23">
        <f t="shared" si="2"/>
        <v>12.189203383894608</v>
      </c>
      <c r="L13" s="21">
        <f t="shared" si="3"/>
        <v>45709.51268960478</v>
      </c>
      <c r="M13" s="22">
        <v>1</v>
      </c>
    </row>
    <row r="14" spans="1:13" ht="15" customHeight="1" x14ac:dyDescent="0.2">
      <c r="A14" s="16" t="s">
        <v>25</v>
      </c>
      <c r="B14" s="17">
        <v>300000</v>
      </c>
      <c r="C14" s="25" t="s">
        <v>21</v>
      </c>
      <c r="D14" s="26"/>
      <c r="E14" s="20">
        <v>6.7000000000000002E-3</v>
      </c>
      <c r="F14" s="21">
        <f t="shared" si="0"/>
        <v>2010</v>
      </c>
      <c r="G14" s="22">
        <v>60</v>
      </c>
      <c r="H14" s="22">
        <v>22</v>
      </c>
      <c r="I14" s="23">
        <f t="shared" si="1"/>
        <v>15.936916637247149</v>
      </c>
      <c r="J14" s="24">
        <v>0.9</v>
      </c>
      <c r="K14" s="23">
        <f t="shared" si="2"/>
        <v>14.343224973522435</v>
      </c>
      <c r="L14" s="21">
        <f t="shared" si="3"/>
        <v>28829.882196780094</v>
      </c>
      <c r="M14" s="22">
        <v>1</v>
      </c>
    </row>
    <row r="15" spans="1:13" ht="15" customHeight="1" x14ac:dyDescent="0.2">
      <c r="A15" s="16" t="s">
        <v>26</v>
      </c>
      <c r="B15" s="17">
        <v>15000</v>
      </c>
      <c r="C15" s="18">
        <v>0.75</v>
      </c>
      <c r="D15" s="19">
        <v>0.7</v>
      </c>
      <c r="E15" s="20">
        <v>0.3</v>
      </c>
      <c r="F15" s="21">
        <f t="shared" si="0"/>
        <v>4500</v>
      </c>
      <c r="G15" s="22">
        <v>75</v>
      </c>
      <c r="H15" s="22">
        <v>10</v>
      </c>
      <c r="I15" s="23">
        <f t="shared" si="1"/>
        <v>8.5302028367758282</v>
      </c>
      <c r="J15" s="24">
        <v>0.65</v>
      </c>
      <c r="K15" s="23">
        <f t="shared" si="2"/>
        <v>5.5446318439042885</v>
      </c>
      <c r="L15" s="21">
        <f t="shared" si="3"/>
        <v>24950.843297569299</v>
      </c>
      <c r="M15" s="22">
        <v>1</v>
      </c>
    </row>
    <row r="16" spans="1:13" ht="15" customHeight="1" x14ac:dyDescent="0.2">
      <c r="A16" s="27" t="s">
        <v>27</v>
      </c>
      <c r="B16" s="28"/>
      <c r="C16" s="28"/>
      <c r="D16" s="28"/>
      <c r="E16" s="28"/>
      <c r="F16" s="29">
        <f>SUM(F9:F15)</f>
        <v>78060</v>
      </c>
      <c r="G16" s="28"/>
      <c r="H16" s="28"/>
      <c r="I16" s="28"/>
      <c r="J16" s="28"/>
      <c r="K16" s="28"/>
      <c r="L16" s="29">
        <f>SUM(L9:L15)</f>
        <v>902751.70037792029</v>
      </c>
      <c r="M16" s="28"/>
    </row>
    <row r="18" spans="1:12" ht="15" customHeight="1" x14ac:dyDescent="0.2">
      <c r="A18" s="7" t="s">
        <v>28</v>
      </c>
      <c r="B18" s="7"/>
      <c r="C18" s="7"/>
    </row>
    <row r="19" spans="1:12" ht="15" customHeight="1" x14ac:dyDescent="0.2">
      <c r="A19" s="10" t="s">
        <v>29</v>
      </c>
      <c r="B19" s="30">
        <f>L16</f>
        <v>902751.70037792029</v>
      </c>
    </row>
    <row r="20" spans="1:12" ht="23.25" customHeight="1" x14ac:dyDescent="0.2">
      <c r="A20" s="10" t="s">
        <v>30</v>
      </c>
      <c r="B20" s="30">
        <f>SUMPRODUCT(L9:L15,M9:M15)</f>
        <v>644020.62443516182</v>
      </c>
    </row>
    <row r="21" spans="1:12" ht="32.25" customHeight="1" x14ac:dyDescent="0.2">
      <c r="A21" s="10" t="s">
        <v>31</v>
      </c>
      <c r="B21" s="31">
        <f>B19/$B$6*$B$7</f>
        <v>17.817467770616847</v>
      </c>
      <c r="C21" s="32" t="s">
        <v>32</v>
      </c>
    </row>
    <row r="22" spans="1:12" ht="23.25" customHeight="1" x14ac:dyDescent="0.2">
      <c r="A22" s="10" t="s">
        <v>33</v>
      </c>
      <c r="B22" s="31">
        <f>B20/$B$6*$B$7</f>
        <v>12.710933377009772</v>
      </c>
    </row>
    <row r="24" spans="1:12" ht="15" customHeight="1" x14ac:dyDescent="0.2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25.5" customHeight="1" x14ac:dyDescent="0.2">
      <c r="A25" s="6" t="s">
        <v>35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25.5" customHeight="1" x14ac:dyDescent="0.2">
      <c r="A26" s="6" t="s">
        <v>36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5.5" customHeight="1" x14ac:dyDescent="0.2">
      <c r="A27" s="6" t="s">
        <v>37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25.5" customHeight="1" x14ac:dyDescent="0.2">
      <c r="A28" s="6" t="s">
        <v>38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25.5" customHeight="1" x14ac:dyDescent="0.2">
      <c r="A29" s="6" t="s">
        <v>39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25.5" customHeight="1" x14ac:dyDescent="0.2">
      <c r="A30" s="6" t="s">
        <v>40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25.5" customHeight="1" x14ac:dyDescent="0.2">
      <c r="A31" s="6" t="s">
        <v>41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3" spans="1:12" ht="15" customHeight="1" x14ac:dyDescent="0.2">
      <c r="A33" s="5" t="s">
        <v>42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5" customHeight="1" x14ac:dyDescent="0.2">
      <c r="A34" s="33" t="s">
        <v>43</v>
      </c>
      <c r="B34" s="33" t="s">
        <v>44</v>
      </c>
      <c r="C34" s="33" t="s">
        <v>45</v>
      </c>
      <c r="D34" s="4" t="s">
        <v>46</v>
      </c>
      <c r="E34" s="4"/>
      <c r="F34" s="4"/>
      <c r="G34" s="4"/>
      <c r="H34" s="4"/>
      <c r="I34" s="4"/>
      <c r="J34" s="4"/>
      <c r="K34" s="4"/>
      <c r="L34" s="4"/>
    </row>
    <row r="35" spans="1:12" ht="24" customHeight="1" x14ac:dyDescent="0.2">
      <c r="A35" s="34" t="s">
        <v>47</v>
      </c>
      <c r="B35" s="34" t="s">
        <v>48</v>
      </c>
      <c r="C35" s="34" t="s">
        <v>49</v>
      </c>
      <c r="D35" s="3" t="s">
        <v>50</v>
      </c>
      <c r="E35" s="3"/>
      <c r="F35" s="3"/>
      <c r="G35" s="3"/>
      <c r="H35" s="3"/>
      <c r="I35" s="3"/>
      <c r="J35" s="3"/>
      <c r="K35" s="3"/>
      <c r="L35" s="3"/>
    </row>
    <row r="36" spans="1:12" ht="24" customHeight="1" x14ac:dyDescent="0.2">
      <c r="A36" s="34" t="s">
        <v>51</v>
      </c>
      <c r="B36" s="34" t="s">
        <v>52</v>
      </c>
      <c r="C36" s="34" t="s">
        <v>53</v>
      </c>
      <c r="D36" s="3" t="s">
        <v>54</v>
      </c>
      <c r="E36" s="3"/>
      <c r="F36" s="3"/>
      <c r="G36" s="3"/>
      <c r="H36" s="3"/>
      <c r="I36" s="3"/>
      <c r="J36" s="3"/>
      <c r="K36" s="3"/>
      <c r="L36" s="3"/>
    </row>
    <row r="37" spans="1:12" ht="24" customHeight="1" x14ac:dyDescent="0.2">
      <c r="A37" s="34" t="s">
        <v>55</v>
      </c>
      <c r="B37" s="34" t="s">
        <v>56</v>
      </c>
      <c r="C37" s="34" t="s">
        <v>57</v>
      </c>
      <c r="D37" s="3" t="s">
        <v>58</v>
      </c>
      <c r="E37" s="3"/>
      <c r="F37" s="3"/>
      <c r="G37" s="3"/>
      <c r="H37" s="3"/>
      <c r="I37" s="3"/>
      <c r="J37" s="3"/>
      <c r="K37" s="3"/>
      <c r="L37" s="3"/>
    </row>
    <row r="38" spans="1:12" ht="24" customHeight="1" x14ac:dyDescent="0.2">
      <c r="A38" s="34" t="s">
        <v>59</v>
      </c>
      <c r="B38" s="34" t="s">
        <v>60</v>
      </c>
      <c r="C38" s="34" t="s">
        <v>61</v>
      </c>
      <c r="D38" s="3" t="s">
        <v>62</v>
      </c>
      <c r="E38" s="3"/>
      <c r="F38" s="3"/>
      <c r="G38" s="3"/>
      <c r="H38" s="3"/>
      <c r="I38" s="3"/>
      <c r="J38" s="3"/>
      <c r="K38" s="3"/>
      <c r="L38" s="3"/>
    </row>
    <row r="39" spans="1:12" ht="24" customHeight="1" x14ac:dyDescent="0.2">
      <c r="A39" s="34" t="s">
        <v>63</v>
      </c>
      <c r="B39" s="34" t="s">
        <v>64</v>
      </c>
      <c r="C39" s="34" t="s">
        <v>65</v>
      </c>
      <c r="D39" s="3" t="s">
        <v>66</v>
      </c>
      <c r="E39" s="3"/>
      <c r="F39" s="3"/>
      <c r="G39" s="3"/>
      <c r="H39" s="3"/>
      <c r="I39" s="3"/>
      <c r="J39" s="3"/>
      <c r="K39" s="3"/>
      <c r="L39" s="3"/>
    </row>
    <row r="40" spans="1:12" ht="24" customHeight="1" x14ac:dyDescent="0.2">
      <c r="A40" s="34" t="s">
        <v>67</v>
      </c>
      <c r="B40" s="34" t="s">
        <v>68</v>
      </c>
      <c r="C40" s="34" t="s">
        <v>61</v>
      </c>
      <c r="D40" s="3" t="s">
        <v>69</v>
      </c>
      <c r="E40" s="3"/>
      <c r="F40" s="3"/>
      <c r="G40" s="3"/>
      <c r="H40" s="3"/>
      <c r="I40" s="3"/>
      <c r="J40" s="3"/>
      <c r="K40" s="3"/>
      <c r="L40" s="3"/>
    </row>
    <row r="41" spans="1:12" ht="24" customHeight="1" x14ac:dyDescent="0.2">
      <c r="A41" s="34" t="s">
        <v>70</v>
      </c>
      <c r="B41" s="34" t="s">
        <v>71</v>
      </c>
      <c r="C41" s="34" t="s">
        <v>72</v>
      </c>
      <c r="D41" s="3" t="s">
        <v>73</v>
      </c>
      <c r="E41" s="3"/>
      <c r="F41" s="3"/>
      <c r="G41" s="3"/>
      <c r="H41" s="3"/>
      <c r="I41" s="3"/>
      <c r="J41" s="3"/>
      <c r="K41" s="3"/>
      <c r="L41" s="3"/>
    </row>
    <row r="42" spans="1:12" ht="24" customHeight="1" x14ac:dyDescent="0.2">
      <c r="A42" s="34" t="s">
        <v>74</v>
      </c>
      <c r="B42" s="34" t="s">
        <v>75</v>
      </c>
      <c r="C42" s="34" t="s">
        <v>76</v>
      </c>
      <c r="D42" s="3" t="s">
        <v>77</v>
      </c>
      <c r="E42" s="3"/>
      <c r="F42" s="3"/>
      <c r="G42" s="3"/>
      <c r="H42" s="3"/>
      <c r="I42" s="3"/>
      <c r="J42" s="3"/>
      <c r="K42" s="3"/>
      <c r="L42" s="3"/>
    </row>
    <row r="43" spans="1:12" ht="24" customHeight="1" x14ac:dyDescent="0.2">
      <c r="A43" s="34" t="s">
        <v>78</v>
      </c>
      <c r="B43" s="34" t="s">
        <v>79</v>
      </c>
      <c r="C43" s="34" t="s">
        <v>80</v>
      </c>
      <c r="D43" s="3" t="s">
        <v>81</v>
      </c>
      <c r="E43" s="3"/>
      <c r="F43" s="3"/>
      <c r="G43" s="3"/>
      <c r="H43" s="3"/>
      <c r="I43" s="3"/>
      <c r="J43" s="3"/>
      <c r="K43" s="3"/>
      <c r="L43" s="3"/>
    </row>
    <row r="44" spans="1:12" ht="24" customHeight="1" x14ac:dyDescent="0.2">
      <c r="A44" s="34" t="s">
        <v>82</v>
      </c>
      <c r="B44" s="34" t="s">
        <v>68</v>
      </c>
      <c r="C44" s="34" t="s">
        <v>83</v>
      </c>
      <c r="D44" s="3" t="s">
        <v>84</v>
      </c>
      <c r="E44" s="3"/>
      <c r="F44" s="3"/>
      <c r="G44" s="3"/>
      <c r="H44" s="3"/>
      <c r="I44" s="3"/>
      <c r="J44" s="3"/>
      <c r="K44" s="3"/>
      <c r="L44" s="3"/>
    </row>
    <row r="45" spans="1:12" ht="24" customHeight="1" x14ac:dyDescent="0.2">
      <c r="A45" s="34" t="s">
        <v>85</v>
      </c>
      <c r="B45" s="34" t="s">
        <v>86</v>
      </c>
      <c r="C45" s="34" t="s">
        <v>87</v>
      </c>
      <c r="D45" s="3" t="s">
        <v>88</v>
      </c>
      <c r="E45" s="3"/>
      <c r="F45" s="3"/>
      <c r="G45" s="3"/>
      <c r="H45" s="3"/>
      <c r="I45" s="3"/>
      <c r="J45" s="3"/>
      <c r="K45" s="3"/>
      <c r="L45" s="3"/>
    </row>
    <row r="47" spans="1:12" ht="15" customHeight="1" x14ac:dyDescent="0.2">
      <c r="A47" s="5" t="s">
        <v>89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1.75" customHeight="1" x14ac:dyDescent="0.2">
      <c r="A48" s="35" t="s">
        <v>51</v>
      </c>
      <c r="B48" s="6" t="s">
        <v>90</v>
      </c>
      <c r="C48" s="6"/>
      <c r="D48" s="6"/>
      <c r="E48" s="6"/>
      <c r="F48" s="6"/>
      <c r="G48" s="2" t="s">
        <v>91</v>
      </c>
      <c r="H48" s="2"/>
      <c r="I48" s="2"/>
      <c r="J48" s="2"/>
      <c r="K48" s="2"/>
      <c r="L48" s="2"/>
    </row>
    <row r="49" spans="1:12" ht="21.75" customHeight="1" x14ac:dyDescent="0.2">
      <c r="A49" s="35" t="s">
        <v>92</v>
      </c>
      <c r="B49" s="6" t="s">
        <v>93</v>
      </c>
      <c r="C49" s="6"/>
      <c r="D49" s="6"/>
      <c r="E49" s="6"/>
      <c r="F49" s="6"/>
      <c r="G49" s="2" t="s">
        <v>94</v>
      </c>
      <c r="H49" s="2"/>
      <c r="I49" s="2"/>
      <c r="J49" s="2"/>
      <c r="K49" s="2"/>
      <c r="L49" s="2"/>
    </row>
    <row r="50" spans="1:12" ht="21.75" customHeight="1" x14ac:dyDescent="0.2">
      <c r="A50" s="35" t="s">
        <v>95</v>
      </c>
      <c r="B50" s="6" t="s">
        <v>96</v>
      </c>
      <c r="C50" s="6"/>
      <c r="D50" s="6"/>
      <c r="E50" s="6"/>
      <c r="F50" s="6"/>
      <c r="G50" s="2" t="s">
        <v>97</v>
      </c>
      <c r="H50" s="2"/>
      <c r="I50" s="2"/>
      <c r="J50" s="2"/>
      <c r="K50" s="2"/>
      <c r="L50" s="2"/>
    </row>
    <row r="51" spans="1:12" ht="21.75" customHeight="1" x14ac:dyDescent="0.2">
      <c r="A51" s="35" t="s">
        <v>98</v>
      </c>
      <c r="B51" s="6" t="s">
        <v>99</v>
      </c>
      <c r="C51" s="6"/>
      <c r="D51" s="6"/>
      <c r="E51" s="6"/>
      <c r="F51" s="6"/>
      <c r="G51" s="2" t="s">
        <v>100</v>
      </c>
      <c r="H51" s="2"/>
      <c r="I51" s="2"/>
      <c r="J51" s="2"/>
      <c r="K51" s="2"/>
      <c r="L51" s="2"/>
    </row>
    <row r="52" spans="1:12" ht="21.75" customHeight="1" x14ac:dyDescent="0.2">
      <c r="A52" s="35" t="s">
        <v>101</v>
      </c>
      <c r="B52" s="6" t="s">
        <v>102</v>
      </c>
      <c r="C52" s="6"/>
      <c r="D52" s="6"/>
      <c r="E52" s="6"/>
      <c r="F52" s="6"/>
      <c r="G52" s="2" t="s">
        <v>103</v>
      </c>
      <c r="H52" s="2"/>
      <c r="I52" s="2"/>
      <c r="J52" s="2"/>
      <c r="K52" s="2"/>
      <c r="L52" s="2"/>
    </row>
    <row r="53" spans="1:12" ht="21.75" customHeight="1" x14ac:dyDescent="0.2">
      <c r="A53" s="35" t="s">
        <v>104</v>
      </c>
      <c r="B53" s="6" t="s">
        <v>105</v>
      </c>
      <c r="C53" s="6"/>
      <c r="D53" s="6"/>
      <c r="E53" s="6"/>
      <c r="F53" s="6"/>
      <c r="G53" s="2" t="s">
        <v>106</v>
      </c>
      <c r="H53" s="2"/>
      <c r="I53" s="2"/>
      <c r="J53" s="2"/>
      <c r="K53" s="2"/>
      <c r="L53" s="2"/>
    </row>
    <row r="54" spans="1:12" ht="21.75" customHeight="1" x14ac:dyDescent="0.2">
      <c r="A54" s="35" t="s">
        <v>23</v>
      </c>
      <c r="B54" s="6" t="s">
        <v>107</v>
      </c>
      <c r="C54" s="6"/>
      <c r="D54" s="6"/>
      <c r="E54" s="6"/>
      <c r="F54" s="6"/>
      <c r="G54" s="2" t="s">
        <v>108</v>
      </c>
      <c r="H54" s="2"/>
      <c r="I54" s="2"/>
      <c r="J54" s="2"/>
      <c r="K54" s="2"/>
      <c r="L54" s="2"/>
    </row>
    <row r="55" spans="1:12" ht="21.75" customHeight="1" x14ac:dyDescent="0.2">
      <c r="A55" s="35" t="s">
        <v>26</v>
      </c>
      <c r="B55" s="6" t="s">
        <v>109</v>
      </c>
      <c r="C55" s="6"/>
      <c r="D55" s="6"/>
      <c r="E55" s="6"/>
      <c r="F55" s="6"/>
      <c r="G55" s="2" t="s">
        <v>110</v>
      </c>
      <c r="H55" s="2"/>
      <c r="I55" s="2"/>
      <c r="J55" s="2"/>
      <c r="K55" s="2"/>
      <c r="L55" s="2"/>
    </row>
    <row r="56" spans="1:12" ht="21.75" customHeight="1" x14ac:dyDescent="0.2">
      <c r="A56" s="35" t="s">
        <v>111</v>
      </c>
      <c r="B56" s="6" t="s">
        <v>112</v>
      </c>
      <c r="C56" s="6"/>
      <c r="D56" s="6"/>
      <c r="E56" s="6"/>
      <c r="F56" s="6"/>
      <c r="G56" s="2" t="s">
        <v>113</v>
      </c>
      <c r="H56" s="2"/>
      <c r="I56" s="2"/>
      <c r="J56" s="2"/>
      <c r="K56" s="2"/>
      <c r="L56" s="2"/>
    </row>
    <row r="57" spans="1:12" ht="21.75" customHeight="1" x14ac:dyDescent="0.2">
      <c r="A57" s="35" t="s">
        <v>114</v>
      </c>
      <c r="B57" s="6" t="s">
        <v>115</v>
      </c>
      <c r="C57" s="6"/>
      <c r="D57" s="6"/>
      <c r="E57" s="6"/>
      <c r="F57" s="6"/>
      <c r="G57" s="2" t="s">
        <v>116</v>
      </c>
      <c r="H57" s="2"/>
      <c r="I57" s="2"/>
      <c r="J57" s="2"/>
      <c r="K57" s="2"/>
      <c r="L57" s="2"/>
    </row>
    <row r="58" spans="1:12" ht="21.75" customHeight="1" x14ac:dyDescent="0.2">
      <c r="A58" s="35" t="s">
        <v>117</v>
      </c>
      <c r="B58" s="6" t="s">
        <v>118</v>
      </c>
      <c r="C58" s="6"/>
      <c r="D58" s="6"/>
      <c r="E58" s="6"/>
      <c r="F58" s="6"/>
      <c r="G58" s="2" t="s">
        <v>119</v>
      </c>
      <c r="H58" s="2"/>
      <c r="I58" s="2"/>
      <c r="J58" s="2"/>
      <c r="K58" s="2"/>
      <c r="L58" s="2"/>
    </row>
    <row r="59" spans="1:12" ht="21.75" customHeight="1" x14ac:dyDescent="0.2">
      <c r="A59" s="35" t="s">
        <v>120</v>
      </c>
      <c r="B59" s="6" t="s">
        <v>121</v>
      </c>
      <c r="C59" s="6"/>
      <c r="D59" s="6"/>
      <c r="E59" s="6"/>
      <c r="F59" s="6"/>
      <c r="G59" s="2" t="s">
        <v>122</v>
      </c>
      <c r="H59" s="2"/>
      <c r="I59" s="2"/>
      <c r="J59" s="2"/>
      <c r="K59" s="2"/>
      <c r="L59" s="2"/>
    </row>
    <row r="60" spans="1:12" ht="21.75" customHeight="1" x14ac:dyDescent="0.2">
      <c r="A60" s="35" t="s">
        <v>123</v>
      </c>
      <c r="B60" s="6" t="s">
        <v>124</v>
      </c>
      <c r="C60" s="6"/>
      <c r="D60" s="6"/>
      <c r="E60" s="6"/>
      <c r="F60" s="6"/>
      <c r="G60" s="2" t="s">
        <v>125</v>
      </c>
      <c r="H60" s="2"/>
      <c r="I60" s="2"/>
      <c r="J60" s="2"/>
      <c r="K60" s="2"/>
      <c r="L60" s="2"/>
    </row>
    <row r="61" spans="1:12" ht="21.75" customHeight="1" x14ac:dyDescent="0.2">
      <c r="A61" s="35" t="s">
        <v>126</v>
      </c>
      <c r="B61" s="6" t="s">
        <v>127</v>
      </c>
      <c r="C61" s="6"/>
      <c r="D61" s="6"/>
      <c r="E61" s="6"/>
      <c r="F61" s="6"/>
      <c r="G61" s="2" t="s">
        <v>128</v>
      </c>
      <c r="H61" s="2"/>
      <c r="I61" s="2"/>
      <c r="J61" s="2"/>
      <c r="K61" s="2"/>
      <c r="L61" s="2"/>
    </row>
    <row r="63" spans="1:12" ht="15" customHeight="1" x14ac:dyDescent="0.2">
      <c r="A63" s="1" t="s">
        <v>129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mergeCells count="55">
    <mergeCell ref="A63:L63"/>
    <mergeCell ref="B59:F59"/>
    <mergeCell ref="G59:L59"/>
    <mergeCell ref="B60:F60"/>
    <mergeCell ref="G60:L60"/>
    <mergeCell ref="B61:F61"/>
    <mergeCell ref="G61:L61"/>
    <mergeCell ref="B56:F56"/>
    <mergeCell ref="G56:L56"/>
    <mergeCell ref="B57:F57"/>
    <mergeCell ref="G57:L57"/>
    <mergeCell ref="B58:F58"/>
    <mergeCell ref="G58:L58"/>
    <mergeCell ref="B53:F53"/>
    <mergeCell ref="G53:L53"/>
    <mergeCell ref="B54:F54"/>
    <mergeCell ref="G54:L54"/>
    <mergeCell ref="B55:F55"/>
    <mergeCell ref="G55:L55"/>
    <mergeCell ref="B50:F50"/>
    <mergeCell ref="G50:L50"/>
    <mergeCell ref="B51:F51"/>
    <mergeCell ref="G51:L51"/>
    <mergeCell ref="B52:F52"/>
    <mergeCell ref="G52:L52"/>
    <mergeCell ref="A47:L47"/>
    <mergeCell ref="B48:F48"/>
    <mergeCell ref="G48:L48"/>
    <mergeCell ref="B49:F49"/>
    <mergeCell ref="G49:L49"/>
    <mergeCell ref="D41:L41"/>
    <mergeCell ref="D42:L42"/>
    <mergeCell ref="D43:L43"/>
    <mergeCell ref="D44:L44"/>
    <mergeCell ref="D45:L45"/>
    <mergeCell ref="D36:L36"/>
    <mergeCell ref="D37:L37"/>
    <mergeCell ref="D38:L38"/>
    <mergeCell ref="D39:L39"/>
    <mergeCell ref="D40:L40"/>
    <mergeCell ref="A30:L30"/>
    <mergeCell ref="A31:L31"/>
    <mergeCell ref="A33:L33"/>
    <mergeCell ref="D34:L34"/>
    <mergeCell ref="D35:L35"/>
    <mergeCell ref="A25:L25"/>
    <mergeCell ref="A26:L26"/>
    <mergeCell ref="A27:L27"/>
    <mergeCell ref="A28:L28"/>
    <mergeCell ref="A29:L29"/>
    <mergeCell ref="A1:L1"/>
    <mergeCell ref="A2:L2"/>
    <mergeCell ref="A4:C4"/>
    <mergeCell ref="A18:C18"/>
    <mergeCell ref="A24:L24"/>
  </mergeCells>
  <hyperlinks>
    <hyperlink ref="G48" r:id="rId1" xr:uid="{00000000-0004-0000-0000-000000000000}"/>
    <hyperlink ref="G49" r:id="rId2" xr:uid="{00000000-0004-0000-0000-000001000000}"/>
    <hyperlink ref="G50" r:id="rId3" xr:uid="{00000000-0004-0000-0000-000002000000}"/>
    <hyperlink ref="G51" r:id="rId4" xr:uid="{00000000-0004-0000-0000-000003000000}"/>
    <hyperlink ref="G52" r:id="rId5" xr:uid="{00000000-0004-0000-0000-000004000000}"/>
    <hyperlink ref="G53" r:id="rId6" xr:uid="{00000000-0004-0000-0000-000005000000}"/>
    <hyperlink ref="G54" r:id="rId7" xr:uid="{00000000-0004-0000-0000-000006000000}"/>
    <hyperlink ref="G55" r:id="rId8" xr:uid="{00000000-0004-0000-0000-000007000000}"/>
    <hyperlink ref="G56" r:id="rId9" xr:uid="{00000000-0004-0000-0000-000008000000}"/>
    <hyperlink ref="G57" r:id="rId10" xr:uid="{00000000-0004-0000-0000-000009000000}"/>
    <hyperlink ref="G58" r:id="rId11" xr:uid="{00000000-0004-0000-0000-00000A000000}"/>
    <hyperlink ref="G59" r:id="rId12" xr:uid="{00000000-0004-0000-0000-00000B000000}"/>
    <hyperlink ref="G60" r:id="rId13" xr:uid="{00000000-0004-0000-0000-00000C000000}"/>
    <hyperlink ref="G61" r:id="rId14" xr:uid="{00000000-0004-0000-0000-00000D000000}"/>
  </hyperlinks>
  <pageMargins left="0.75" right="0.75" top="1" bottom="1" header="0.511811023622047" footer="0.511811023622047"/>
  <pageSetup paperSize="9" orientation="portrait" horizontalDpi="300" verticalDpi="300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QALY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Kohane, Zak</cp:lastModifiedBy>
  <cp:revision>0</cp:revision>
  <dcterms:created xsi:type="dcterms:W3CDTF">2026-07-01T15:01:56Z</dcterms:created>
  <dcterms:modified xsi:type="dcterms:W3CDTF">2026-07-01T18:06:12Z</dcterms:modified>
  <dc:language>en-US</dc:language>
</cp:coreProperties>
</file>