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zak/Dropbox (Personal)/Manuscripts/Papers-Drafts/FiremanOrDoctor/"/>
    </mc:Choice>
  </mc:AlternateContent>
  <xr:revisionPtr revIDLastSave="0" documentId="8_{B956FBF2-0B6B-2844-AE4B-7F3EE21ACD39}" xr6:coauthVersionLast="47" xr6:coauthVersionMax="47" xr10:uidLastSave="{00000000-0000-0000-0000-000000000000}"/>
  <bookViews>
    <workbookView xWindow="840" yWindow="760" windowWidth="24200" windowHeight="17380" tabRatio="500" xr2:uid="{00000000-000D-0000-FFFF-FFFF00000000}"/>
  </bookViews>
  <sheets>
    <sheet name="Firefighter QALY Model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8" i="1" l="1"/>
  <c r="C15" i="1"/>
  <c r="F14" i="1"/>
  <c r="H14" i="1" s="1"/>
  <c r="I14" i="1" s="1"/>
  <c r="J14" i="1" s="1"/>
  <c r="F13" i="1"/>
  <c r="H13" i="1" s="1"/>
  <c r="I13" i="1" s="1"/>
  <c r="J13" i="1" s="1"/>
  <c r="F12" i="1"/>
  <c r="H12" i="1" s="1"/>
  <c r="I12" i="1" s="1"/>
  <c r="J12" i="1" s="1"/>
  <c r="F11" i="1"/>
  <c r="H11" i="1" s="1"/>
  <c r="I11" i="1" s="1"/>
  <c r="J11" i="1" s="1"/>
  <c r="F10" i="1"/>
  <c r="H10" i="1" s="1"/>
  <c r="I10" i="1" s="1"/>
  <c r="I15" i="1" l="1"/>
  <c r="B19" i="1" s="1"/>
  <c r="J10" i="1"/>
  <c r="J15" i="1" s="1"/>
  <c r="B21" i="1" l="1"/>
  <c r="B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fire</author>
  </authors>
  <commentList>
    <comment ref="B6" authorId="0" shapeId="0" xr:uid="{00000000-0006-0000-0000-000001000000}">
      <text>
        <r>
          <rPr>
            <sz val="10"/>
            <rFont val="Arial"/>
            <family val="2"/>
          </rPr>
          <t>~357,800-382,200 career firefighters (NFPA 2020). Urban departments are career. Volunteers (~700k) excluded as rural.</t>
        </r>
      </text>
    </comment>
    <comment ref="B7" authorId="0" shapeId="0" xr:uid="{00000000-0006-0000-0000-000002000000}">
      <text>
        <r>
          <rPr>
            <sz val="10"/>
            <rFont val="Arial"/>
            <family val="2"/>
          </rPr>
          <t>Diffuse tier (QALY.yaml): outcomes shared with dispatch, bystander CPR, EMS transport, hospitals, and smoke-alarm/sprinkler/code technology. Firefighter is one link. 30% base.</t>
        </r>
      </text>
    </comment>
    <comment ref="C10" authorId="0" shapeId="0" xr:uid="{00000000-0006-0000-0000-000003000000}">
      <text>
        <r>
          <rPr>
            <sz val="10"/>
            <rFont val="Arial"/>
            <family val="2"/>
          </rPr>
          <t>~350k EMS-treated OHCA/yr; ~10.5% survive to discharge. Without any professional response survival ~0, so survivors are chain-attributable. Firefighters often first with CPR/AED (OR ~1.25-1.4). Survivor utility reduced (~24% cognitive impairment).</t>
        </r>
      </text>
    </comment>
    <comment ref="C11" authorId="0" shapeId="0" xr:uid="{00000000-0006-0000-0000-000004000000}">
      <text>
        <r>
          <rPr>
            <sz val="10"/>
            <rFont val="Arial"/>
            <family val="2"/>
          </rPr>
          <t>SWING FACTOR. Large but very uncertain: many EMS naloxone reversals, but recurrence/ongoing OUD mortality means reversed != full life saved. Net lives 30k (range 15-60k); LE and utility cut for addiction morbidity. Young -&gt; still material.</t>
        </r>
      </text>
    </comment>
    <comment ref="C12" authorId="0" shapeId="0" xr:uid="{00000000-0006-0000-0000-000005000000}">
      <text>
        <r>
          <rPr>
            <sz val="10"/>
            <rFont val="Arial"/>
            <family val="2"/>
          </rPr>
          <t>~3,500 civilian fire deaths/yr WITH current service+alarms. Direct firefighter rescues ~10/day (Firefighter Rescue Survey, undercount); ~30-50% would have died. Smoke alarms/sprinklers already prevent most fire deaths.</t>
        </r>
      </text>
    </comment>
    <comment ref="C13" authorId="0" shapeId="0" xr:uid="{00000000-0006-0000-0000-000006000000}">
      <text>
        <r>
          <rPr>
            <sz val="10"/>
            <rFont val="Arial"/>
            <family val="2"/>
          </rPr>
          <t>~40k MVC deaths/yr; extrication needed in ~22% of MVC calls. Rapid extrication + trauma transport saves entrapped victims. Young -&gt; high QALY/life.</t>
        </r>
      </text>
    </comment>
    <comment ref="C14" authorId="0" shapeId="0" xr:uid="{00000000-0006-0000-0000-000007000000}">
      <text>
        <r>
          <rPr>
            <sz val="10"/>
            <rFont val="Arial"/>
            <family val="2"/>
          </rPr>
          <t>Prevention pathway: alarm installs, inspections, public education avert future fire deaths. Mostly shared with codes/technology; firefighter-attributable slice small.</t>
        </r>
      </text>
    </comment>
  </commentList>
</comments>
</file>

<file path=xl/sharedStrings.xml><?xml version="1.0" encoding="utf-8"?>
<sst xmlns="http://schemas.openxmlformats.org/spreadsheetml/2006/main" count="86" uniqueCount="86">
  <si>
    <t>QALY Model — QALYs Saved per Year by an Urban (Career) Firefighter</t>
  </si>
  <si>
    <t>Multi-pathway: EMS first response + fire rescue + extrication + prevention. Gross = whole emergency chain; x firefighter-attribution share. Blue = input. Method: QALY.yaml.</t>
  </si>
  <si>
    <t>GLOBAL INPUTS</t>
  </si>
  <si>
    <t>Discount rate (real, annual)</t>
  </si>
  <si>
    <t>Career firefighter workforce (US, urban-relevant)</t>
  </si>
  <si>
    <t>Firefighter share of chain-of-survival (attribution)</t>
  </si>
  <si>
    <t>Pathway</t>
  </si>
  <si>
    <t>National events / yr (context)</t>
  </si>
  <si>
    <t>System net lives / yr</t>
  </si>
  <si>
    <t>Beneficiary age</t>
  </si>
  <si>
    <t>Life expectancy (yrs)</t>
  </si>
  <si>
    <t>Discounted yrs @ rate</t>
  </si>
  <si>
    <t>Utility weight</t>
  </si>
  <si>
    <t>QALYs / life</t>
  </si>
  <si>
    <t>Gross system QALYs / yr</t>
  </si>
  <si>
    <t>Firefighter-attributed QALYs / yr</t>
  </si>
  <si>
    <t>EMS: out-of-hospital cardiac arrest</t>
  </si>
  <si>
    <t>EMS: opioid overdose (naloxone)</t>
  </si>
  <si>
    <t>Fire suppression &amp; rescue</t>
  </si>
  <si>
    <t>Technical rescue / vehicle extrication</t>
  </si>
  <si>
    <t>Fire prevention (inspections/alarms/education)</t>
  </si>
  <si>
    <t>n/a</t>
  </si>
  <si>
    <t>TOTAL</t>
  </si>
  <si>
    <t>OUTPUTS</t>
  </si>
  <si>
    <t>System net lives / yr (all pathways, all-provider)</t>
  </si>
  <si>
    <t>National QALYs / yr — gross (whole chain)</t>
  </si>
  <si>
    <t>National QALYs / yr — firefighter-attributed</t>
  </si>
  <si>
    <t>QALYs per firefighter / yr</t>
  </si>
  <si>
    <t>&lt;- low per-capita: large workforce + one link in a shared chain</t>
  </si>
  <si>
    <t>ASSUMPTIONS, METHOD &amp; KEY UNCERTAINTIES</t>
  </si>
  <si>
    <t>•  Chain: national events -&gt; system net lives (vs slow/no-response counterfactual) -&gt; discounted quality-adjusted QALYs/life -&gt; x firefighter attribution share -&gt; / workforce.</t>
  </si>
  <si>
    <t>•  EMS is the dominant pathway, not fire suppression: ~64% of fire-dept calls (&gt;80% urban) are medical. Cardiac arrest + overdose carry most of the QALY value.</t>
  </si>
  <si>
    <t>•  COUNTERFACTUAL: for OHCA, no professional response ~ 0% survival, so survivors are chain-attributable. For fire deaths, smoke alarms/sprinklers/codes already prevent most — firefighters get marginal rescue credit only.</t>
  </si>
  <si>
    <t>•  ATTRIBUTION (30%) is diffuse: the firefighter is one link in a chain-of-survival with dispatch, bystander CPR, EMS transport, hospitals, and fire-safety technology. This is the top swing factor alongside the overdose estimate.</t>
  </si>
  <si>
    <t>•  OVERDOSE is the single most uncertain input: reversals are many but recurrence and ongoing opioid-use-disorder mortality mean a reversal is not a full life saved. Net-lives 30k has a wide band (15-60k).</t>
  </si>
  <si>
    <t>•  PER-CAPITA IS LOW BY DESIGN: ~370k firefighters share ~200k attributed QALYs, and each save is spread across a whole responding crew. Aggregate impact is large; per-firefighter is small.</t>
  </si>
  <si>
    <t>•  This inverts the neonatology case (few physicians, huge per-capita) and resembles primary care (many providers, diffuse shared value).</t>
  </si>
  <si>
    <t>•  All figures are order-of-magnitude; the firefighter estimate is inherently softer than the clinical ones (fewer clean registries for attributable lives).</t>
  </si>
  <si>
    <t>PARAMETER RANGES &amp; SWING FACTORS</t>
  </si>
  <si>
    <t>Parameter</t>
  </si>
  <si>
    <t>Base</t>
  </si>
  <si>
    <t>Range / note</t>
  </si>
  <si>
    <t>Firefighter attribution share</t>
  </si>
  <si>
    <t>30%</t>
  </si>
  <si>
    <t>20-40%; diffuse chain-of-survival. Top swing factor.</t>
  </si>
  <si>
    <t>Overdose net lives</t>
  </si>
  <si>
    <t>30,000</t>
  </si>
  <si>
    <t>15-60k; reversals vs true lives saved is deeply uncertain.</t>
  </si>
  <si>
    <t>OHCA net lives / QALY</t>
  </si>
  <si>
    <t>36,750 / ~9</t>
  </si>
  <si>
    <t>survival 10.5%; utility cut for cognitive impairment.</t>
  </si>
  <si>
    <t>Fire-rescue net lives</t>
  </si>
  <si>
    <t>2,500</t>
  </si>
  <si>
    <t>1.5-3k; rescues that would otherwise have died.</t>
  </si>
  <si>
    <t>Discount rate</t>
  </si>
  <si>
    <t>3%</t>
  </si>
  <si>
    <t>0-5%; matters most for young overdose/extrication victims.</t>
  </si>
  <si>
    <t>Workforce</t>
  </si>
  <si>
    <t>370,000</t>
  </si>
  <si>
    <t>career firefighters; add ~700k volunteers if scope broadens (lowers per-capita).</t>
  </si>
  <si>
    <t>DATA SOURCES</t>
  </si>
  <si>
    <t>Firefighter workforce</t>
  </si>
  <si>
    <t>NFPA — Number of Firefighters in the US</t>
  </si>
  <si>
    <t>https://www.nfpa.org/education-and-research/research/nfpa-research/fire-statistical-reports/number-of-firefighters-in-the-us</t>
  </si>
  <si>
    <t>EMS share of calls</t>
  </si>
  <si>
    <t>NFPA — Fire Department Calls (EMS ~64%)</t>
  </si>
  <si>
    <t>https://www.nfpa.org/education-and-research/research/nfpa-research/fire-statistical-reports/fire-department-calls</t>
  </si>
  <si>
    <t>OHCA + first-responder effect</t>
  </si>
  <si>
    <t>Fire/police first-responder OHCA survival (U-M IHPI / Resuscitation)</t>
  </si>
  <si>
    <t>https://www.sciencedirect.com/science/article/abs/pii/S030095722200065X</t>
  </si>
  <si>
    <t>OHCA survival (CARES)</t>
  </si>
  <si>
    <t>First-responder CPR &amp; OHCA survival</t>
  </si>
  <si>
    <t>https://pmc.ncbi.nlm.nih.gov/articles/PMC10529146/</t>
  </si>
  <si>
    <t>EMS naloxone</t>
  </si>
  <si>
    <t>CDC MMWR — naloxone administration frequency by EMS</t>
  </si>
  <si>
    <t>https://www.cdc.gov/mmwr/volumes/67/wr/mm6731a2.htm</t>
  </si>
  <si>
    <t>Fire deaths &amp; smoke alarms</t>
  </si>
  <si>
    <t>NFPA — Smoke Alarms in US Home Fires</t>
  </si>
  <si>
    <t>https://www.nfpa.org/en/Education-and-Research/Research/NFPA-Research/Fire-Statistical-reports/Smoke-Alarms-in-US-Home-Fires</t>
  </si>
  <si>
    <t>Firefighter rescues</t>
  </si>
  <si>
    <t>Firefighter Rescue Survey (civilian fireground rescues)</t>
  </si>
  <si>
    <t>https://www.firefighterrescuesurvey.com/</t>
  </si>
  <si>
    <t>Cardiac-arrest survivor QoL</t>
  </si>
  <si>
    <t>Cognitive/mood outcomes in OHCA survivors</t>
  </si>
  <si>
    <t>https://www.ncbi.nlm.nih.gov/pmc/articles/PMC10593735/</t>
  </si>
  <si>
    <t>Method reference: QALY.yaml (this project). First non-clinical profession; multi-pathway; diffuse attribution.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</si>
</sst>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8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4"/>
      <color rgb="FFFFFFFF"/>
      <name val="Arial"/>
      <family val="2"/>
    </font>
    <font>
      <i/>
      <sz val="9"/>
      <color rgb="FFFFFFFF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9"/>
      <color rgb="FFFFFFFF"/>
      <name val="Arial"/>
      <family val="2"/>
    </font>
    <font>
      <sz val="10"/>
      <color rgb="FF0000FF"/>
      <name val="Arial"/>
      <family val="2"/>
    </font>
    <font>
      <i/>
      <sz val="10"/>
      <color rgb="FF595959"/>
      <name val="Arial"/>
      <family val="2"/>
    </font>
    <font>
      <b/>
      <sz val="10"/>
      <color rgb="FF000000"/>
      <name val="Arial"/>
      <family val="2"/>
    </font>
    <font>
      <b/>
      <sz val="12"/>
      <color rgb="FFC00000"/>
      <name val="Arial"/>
      <family val="2"/>
    </font>
    <font>
      <i/>
      <sz val="9"/>
      <color rgb="FF595959"/>
      <name val="Arial"/>
      <family val="2"/>
    </font>
    <font>
      <sz val="9"/>
      <color rgb="FF000000"/>
      <name val="Arial"/>
      <family val="2"/>
    </font>
    <font>
      <b/>
      <sz val="10"/>
      <color rgb="FF9C2A00"/>
      <name val="Arial"/>
      <family val="2"/>
    </font>
    <font>
      <b/>
      <sz val="9"/>
      <color rgb="FF000000"/>
      <name val="Arial"/>
      <family val="2"/>
    </font>
    <font>
      <sz val="9"/>
      <color rgb="FF0563C1"/>
      <name val="Arial"/>
      <family val="2"/>
    </font>
    <font>
      <b/>
      <i/>
      <sz val="9"/>
      <color rgb="FF59595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C2A00"/>
        <bgColor rgb="FF993366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7" fillId="0" borderId="0" xfId="0" applyFont="1"/>
    <xf numFmtId="0" fontId="16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9" fontId="6" fillId="3" borderId="0" xfId="0" applyNumberFormat="1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0" fillId="4" borderId="1" xfId="0" applyFill="1" applyBorder="1"/>
    <xf numFmtId="3" fontId="10" fillId="4" borderId="1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2" fontId="11" fillId="3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C2A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cbi.nlm.nih.gov/pmc/articles/PMC10593735/" TargetMode="External"/><Relationship Id="rId3" Type="http://schemas.openxmlformats.org/officeDocument/2006/relationships/hyperlink" Target="https://www.sciencedirect.com/science/article/abs/pii/S030095722200065X" TargetMode="External"/><Relationship Id="rId7" Type="http://schemas.openxmlformats.org/officeDocument/2006/relationships/hyperlink" Target="https://www.firefighterrescuesurvey.com/" TargetMode="External"/><Relationship Id="rId2" Type="http://schemas.openxmlformats.org/officeDocument/2006/relationships/hyperlink" Target="https://www.nfpa.org/education-and-research/research/nfpa-research/fire-statistical-reports/fire-department-calls" TargetMode="External"/><Relationship Id="rId1" Type="http://schemas.openxmlformats.org/officeDocument/2006/relationships/hyperlink" Target="https://www.nfpa.org/education-and-research/research/nfpa-research/fire-statistical-reports/number-of-firefighters-in-the-us" TargetMode="External"/><Relationship Id="rId6" Type="http://schemas.openxmlformats.org/officeDocument/2006/relationships/hyperlink" Target="https://www.nfpa.org/en/Education-and-Research/Research/NFPA-Research/Fire-Statistical-reports/Smoke-Alarms-in-US-Home-Fires" TargetMode="External"/><Relationship Id="rId5" Type="http://schemas.openxmlformats.org/officeDocument/2006/relationships/hyperlink" Target="https://www.cdc.gov/mmwr/volumes/67/wr/mm6731a2.htm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pmc.ncbi.nlm.nih.gov/articles/PMC10529146/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topLeftCell="A5" zoomScaleNormal="100" workbookViewId="0">
      <selection sqref="A1:K1"/>
    </sheetView>
  </sheetViews>
  <sheetFormatPr baseColWidth="10" defaultColWidth="8.6640625" defaultRowHeight="15" x14ac:dyDescent="0.2"/>
  <cols>
    <col min="1" max="1" width="40" customWidth="1"/>
    <col min="2" max="2" width="18" customWidth="1"/>
    <col min="3" max="3" width="15" customWidth="1"/>
    <col min="4" max="4" width="11" customWidth="1"/>
    <col min="5" max="5" width="13" customWidth="1"/>
    <col min="6" max="6" width="12" customWidth="1"/>
    <col min="7" max="7" width="10" customWidth="1"/>
    <col min="8" max="8" width="11" customWidth="1"/>
    <col min="9" max="10" width="16" customWidth="1"/>
  </cols>
  <sheetData>
    <row r="1" spans="1:11" ht="24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5.5" customHeight="1" x14ac:dyDescent="0.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4" spans="1:11" ht="15" customHeight="1" x14ac:dyDescent="0.2">
      <c r="A4" s="7" t="s">
        <v>2</v>
      </c>
      <c r="B4" s="7"/>
      <c r="C4" s="7"/>
    </row>
    <row r="5" spans="1:11" x14ac:dyDescent="0.2">
      <c r="A5" s="10" t="s">
        <v>3</v>
      </c>
      <c r="B5" s="11">
        <v>0.03</v>
      </c>
    </row>
    <row r="6" spans="1:11" x14ac:dyDescent="0.2">
      <c r="A6" s="10" t="s">
        <v>4</v>
      </c>
      <c r="B6" s="12">
        <v>370000</v>
      </c>
    </row>
    <row r="7" spans="1:11" x14ac:dyDescent="0.2">
      <c r="A7" s="10" t="s">
        <v>5</v>
      </c>
      <c r="B7" s="13">
        <v>0.3</v>
      </c>
    </row>
    <row r="9" spans="1:11" ht="45.75" customHeight="1" x14ac:dyDescent="0.2">
      <c r="A9" s="14" t="s">
        <v>6</v>
      </c>
      <c r="B9" s="14" t="s">
        <v>7</v>
      </c>
      <c r="C9" s="14" t="s">
        <v>8</v>
      </c>
      <c r="D9" s="14" t="s">
        <v>9</v>
      </c>
      <c r="E9" s="14" t="s">
        <v>10</v>
      </c>
      <c r="F9" s="14" t="s">
        <v>11</v>
      </c>
      <c r="G9" s="14" t="s">
        <v>12</v>
      </c>
      <c r="H9" s="14" t="s">
        <v>13</v>
      </c>
      <c r="I9" s="14" t="s">
        <v>14</v>
      </c>
      <c r="J9" s="14" t="s">
        <v>15</v>
      </c>
    </row>
    <row r="10" spans="1:11" x14ac:dyDescent="0.2">
      <c r="A10" s="15" t="s">
        <v>16</v>
      </c>
      <c r="B10" s="16">
        <v>350000</v>
      </c>
      <c r="C10" s="17">
        <v>36750</v>
      </c>
      <c r="D10" s="18">
        <v>65</v>
      </c>
      <c r="E10" s="18">
        <v>15</v>
      </c>
      <c r="F10" s="19">
        <f>(1-(1+$B$5)^-E10)/$B$5</f>
        <v>11.937935086776079</v>
      </c>
      <c r="G10" s="20">
        <v>0.75</v>
      </c>
      <c r="H10" s="19">
        <f>F10*G10</f>
        <v>8.9534513150820594</v>
      </c>
      <c r="I10" s="21">
        <f>C10*H10</f>
        <v>329039.33582926571</v>
      </c>
      <c r="J10" s="21">
        <f>I10*$B$7</f>
        <v>98711.800748779715</v>
      </c>
    </row>
    <row r="11" spans="1:11" x14ac:dyDescent="0.2">
      <c r="A11" s="15" t="s">
        <v>17</v>
      </c>
      <c r="B11" s="16">
        <v>1000000</v>
      </c>
      <c r="C11" s="17">
        <v>30000</v>
      </c>
      <c r="D11" s="18">
        <v>40</v>
      </c>
      <c r="E11" s="18">
        <v>20</v>
      </c>
      <c r="F11" s="19">
        <f>(1-(1+$B$5)^-E11)/$B$5</f>
        <v>14.877474860455502</v>
      </c>
      <c r="G11" s="20">
        <v>0.6</v>
      </c>
      <c r="H11" s="19">
        <f>F11*G11</f>
        <v>8.9264849162733011</v>
      </c>
      <c r="I11" s="21">
        <f>C11*H11</f>
        <v>267794.54748819902</v>
      </c>
      <c r="J11" s="21">
        <f>I11*$B$7</f>
        <v>80338.364246459707</v>
      </c>
    </row>
    <row r="12" spans="1:11" x14ac:dyDescent="0.2">
      <c r="A12" s="15" t="s">
        <v>18</v>
      </c>
      <c r="B12" s="16">
        <v>3500</v>
      </c>
      <c r="C12" s="17">
        <v>2500</v>
      </c>
      <c r="D12" s="18">
        <v>45</v>
      </c>
      <c r="E12" s="18">
        <v>30</v>
      </c>
      <c r="F12" s="19">
        <f>(1-(1+$B$5)^-E12)/$B$5</f>
        <v>19.600441349469769</v>
      </c>
      <c r="G12" s="20">
        <v>0.85</v>
      </c>
      <c r="H12" s="19">
        <f>F12*G12</f>
        <v>16.660375147049304</v>
      </c>
      <c r="I12" s="21">
        <f>C12*H12</f>
        <v>41650.937867623259</v>
      </c>
      <c r="J12" s="21">
        <f>I12*$B$7</f>
        <v>12495.281360286977</v>
      </c>
    </row>
    <row r="13" spans="1:11" x14ac:dyDescent="0.2">
      <c r="A13" s="15" t="s">
        <v>19</v>
      </c>
      <c r="B13" s="16">
        <v>40000</v>
      </c>
      <c r="C13" s="17">
        <v>1500</v>
      </c>
      <c r="D13" s="18">
        <v>35</v>
      </c>
      <c r="E13" s="18">
        <v>42</v>
      </c>
      <c r="F13" s="19">
        <f>(1-(1+$B$5)^-E13)/$B$5</f>
        <v>23.701359198988069</v>
      </c>
      <c r="G13" s="20">
        <v>0.85</v>
      </c>
      <c r="H13" s="19">
        <f>F13*G13</f>
        <v>20.146155319139858</v>
      </c>
      <c r="I13" s="21">
        <f>C13*H13</f>
        <v>30219.232978709788</v>
      </c>
      <c r="J13" s="21">
        <f>I13*$B$7</f>
        <v>9065.7698936129364</v>
      </c>
    </row>
    <row r="14" spans="1:11" x14ac:dyDescent="0.2">
      <c r="A14" s="15" t="s">
        <v>20</v>
      </c>
      <c r="B14" s="22" t="s">
        <v>21</v>
      </c>
      <c r="C14" s="17">
        <v>1000</v>
      </c>
      <c r="D14" s="18">
        <v>45</v>
      </c>
      <c r="E14" s="18">
        <v>30</v>
      </c>
      <c r="F14" s="19">
        <f>(1-(1+$B$5)^-E14)/$B$5</f>
        <v>19.600441349469769</v>
      </c>
      <c r="G14" s="20">
        <v>0.85</v>
      </c>
      <c r="H14" s="19">
        <f>F14*G14</f>
        <v>16.660375147049304</v>
      </c>
      <c r="I14" s="21">
        <f>C14*H14</f>
        <v>16660.375147049304</v>
      </c>
      <c r="J14" s="21">
        <f>I14*$B$7</f>
        <v>4998.1125441147915</v>
      </c>
    </row>
    <row r="15" spans="1:11" x14ac:dyDescent="0.2">
      <c r="A15" s="23" t="s">
        <v>22</v>
      </c>
      <c r="B15" s="24"/>
      <c r="C15" s="25">
        <f>SUM(C10:C14)</f>
        <v>71750</v>
      </c>
      <c r="D15" s="24"/>
      <c r="E15" s="24"/>
      <c r="F15" s="24"/>
      <c r="G15" s="24"/>
      <c r="H15" s="24"/>
      <c r="I15" s="25">
        <f>SUM(I10:I14)</f>
        <v>685364.42931084707</v>
      </c>
      <c r="J15" s="25">
        <f>SUM(J10:J14)</f>
        <v>205609.32879325413</v>
      </c>
    </row>
    <row r="17" spans="1:11" ht="15" customHeight="1" x14ac:dyDescent="0.2">
      <c r="A17" s="7" t="s">
        <v>23</v>
      </c>
      <c r="B17" s="7"/>
      <c r="C17" s="7"/>
    </row>
    <row r="18" spans="1:11" x14ac:dyDescent="0.2">
      <c r="A18" s="10" t="s">
        <v>24</v>
      </c>
      <c r="B18" s="26">
        <f>C15</f>
        <v>71750</v>
      </c>
    </row>
    <row r="19" spans="1:11" x14ac:dyDescent="0.2">
      <c r="A19" s="10" t="s">
        <v>25</v>
      </c>
      <c r="B19" s="26">
        <f>I15</f>
        <v>685364.42931084707</v>
      </c>
    </row>
    <row r="20" spans="1:11" x14ac:dyDescent="0.2">
      <c r="A20" s="10" t="s">
        <v>26</v>
      </c>
      <c r="B20" s="26">
        <f>J15</f>
        <v>205609.32879325413</v>
      </c>
    </row>
    <row r="21" spans="1:11" ht="52" x14ac:dyDescent="0.2">
      <c r="A21" s="27" t="s">
        <v>27</v>
      </c>
      <c r="B21" s="28">
        <f>J15/$B$6</f>
        <v>0.55570088863041656</v>
      </c>
      <c r="C21" s="29" t="s">
        <v>28</v>
      </c>
    </row>
    <row r="23" spans="1:11" ht="15" customHeight="1" x14ac:dyDescent="0.2">
      <c r="A23" s="7" t="s">
        <v>29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5.5" customHeight="1" x14ac:dyDescent="0.2">
      <c r="A24" s="6" t="s">
        <v>30</v>
      </c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ht="25.5" customHeight="1" x14ac:dyDescent="0.2">
      <c r="A25" s="6" t="s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ht="25.5" customHeight="1" x14ac:dyDescent="0.2">
      <c r="A26" s="6" t="s">
        <v>32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ht="25.5" customHeight="1" x14ac:dyDescent="0.2">
      <c r="A27" s="6" t="s">
        <v>33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ht="25.5" customHeight="1" x14ac:dyDescent="0.2">
      <c r="A28" s="6" t="s">
        <v>34</v>
      </c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ht="25.5" customHeight="1" x14ac:dyDescent="0.2">
      <c r="A29" s="6" t="s">
        <v>35</v>
      </c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25.5" customHeight="1" x14ac:dyDescent="0.2">
      <c r="A30" s="6" t="s">
        <v>36</v>
      </c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ht="25.5" customHeight="1" x14ac:dyDescent="0.2">
      <c r="A31" s="6" t="s">
        <v>37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3" spans="1:11" x14ac:dyDescent="0.2">
      <c r="A33" s="5" t="s">
        <v>38</v>
      </c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ht="15" customHeight="1" x14ac:dyDescent="0.2">
      <c r="A34" s="30" t="s">
        <v>39</v>
      </c>
      <c r="B34" s="30" t="s">
        <v>40</v>
      </c>
      <c r="C34" s="4" t="s">
        <v>41</v>
      </c>
      <c r="D34" s="4"/>
      <c r="E34" s="4"/>
      <c r="F34" s="4"/>
      <c r="G34" s="4"/>
      <c r="H34" s="4"/>
      <c r="I34" s="4"/>
      <c r="J34" s="4"/>
      <c r="K34" s="4"/>
    </row>
    <row r="35" spans="1:11" ht="21.75" customHeight="1" x14ac:dyDescent="0.2">
      <c r="A35" s="31" t="s">
        <v>42</v>
      </c>
      <c r="B35" s="31" t="s">
        <v>43</v>
      </c>
      <c r="C35" s="3" t="s">
        <v>44</v>
      </c>
      <c r="D35" s="3"/>
      <c r="E35" s="3"/>
      <c r="F35" s="3"/>
      <c r="G35" s="3"/>
      <c r="H35" s="3"/>
      <c r="I35" s="3"/>
      <c r="J35" s="3"/>
      <c r="K35" s="3"/>
    </row>
    <row r="36" spans="1:11" ht="21.75" customHeight="1" x14ac:dyDescent="0.2">
      <c r="A36" s="31" t="s">
        <v>45</v>
      </c>
      <c r="B36" s="31" t="s">
        <v>46</v>
      </c>
      <c r="C36" s="3" t="s">
        <v>47</v>
      </c>
      <c r="D36" s="3"/>
      <c r="E36" s="3"/>
      <c r="F36" s="3"/>
      <c r="G36" s="3"/>
      <c r="H36" s="3"/>
      <c r="I36" s="3"/>
      <c r="J36" s="3"/>
      <c r="K36" s="3"/>
    </row>
    <row r="37" spans="1:11" ht="21.75" customHeight="1" x14ac:dyDescent="0.2">
      <c r="A37" s="31" t="s">
        <v>48</v>
      </c>
      <c r="B37" s="31" t="s">
        <v>49</v>
      </c>
      <c r="C37" s="3" t="s">
        <v>50</v>
      </c>
      <c r="D37" s="3"/>
      <c r="E37" s="3"/>
      <c r="F37" s="3"/>
      <c r="G37" s="3"/>
      <c r="H37" s="3"/>
      <c r="I37" s="3"/>
      <c r="J37" s="3"/>
      <c r="K37" s="3"/>
    </row>
    <row r="38" spans="1:11" ht="21.75" customHeight="1" x14ac:dyDescent="0.2">
      <c r="A38" s="31" t="s">
        <v>51</v>
      </c>
      <c r="B38" s="31" t="s">
        <v>52</v>
      </c>
      <c r="C38" s="3" t="s">
        <v>53</v>
      </c>
      <c r="D38" s="3"/>
      <c r="E38" s="3"/>
      <c r="F38" s="3"/>
      <c r="G38" s="3"/>
      <c r="H38" s="3"/>
      <c r="I38" s="3"/>
      <c r="J38" s="3"/>
      <c r="K38" s="3"/>
    </row>
    <row r="39" spans="1:11" ht="21.75" customHeight="1" x14ac:dyDescent="0.2">
      <c r="A39" s="31" t="s">
        <v>54</v>
      </c>
      <c r="B39" s="31" t="s">
        <v>55</v>
      </c>
      <c r="C39" s="3" t="s">
        <v>56</v>
      </c>
      <c r="D39" s="3"/>
      <c r="E39" s="3"/>
      <c r="F39" s="3"/>
      <c r="G39" s="3"/>
      <c r="H39" s="3"/>
      <c r="I39" s="3"/>
      <c r="J39" s="3"/>
      <c r="K39" s="3"/>
    </row>
    <row r="40" spans="1:11" ht="21.75" customHeight="1" x14ac:dyDescent="0.2">
      <c r="A40" s="31" t="s">
        <v>57</v>
      </c>
      <c r="B40" s="31" t="s">
        <v>58</v>
      </c>
      <c r="C40" s="3" t="s">
        <v>59</v>
      </c>
      <c r="D40" s="3"/>
      <c r="E40" s="3"/>
      <c r="F40" s="3"/>
      <c r="G40" s="3"/>
      <c r="H40" s="3"/>
      <c r="I40" s="3"/>
      <c r="J40" s="3"/>
      <c r="K40" s="3"/>
    </row>
    <row r="42" spans="1:11" x14ac:dyDescent="0.2">
      <c r="A42" s="5" t="s">
        <v>60</v>
      </c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ht="21.75" customHeight="1" x14ac:dyDescent="0.2">
      <c r="A43" s="32" t="s">
        <v>61</v>
      </c>
      <c r="B43" s="6" t="s">
        <v>62</v>
      </c>
      <c r="C43" s="6"/>
      <c r="D43" s="6"/>
      <c r="E43" s="6"/>
      <c r="F43" s="2" t="s">
        <v>63</v>
      </c>
      <c r="G43" s="2"/>
      <c r="H43" s="2"/>
      <c r="I43" s="2"/>
      <c r="J43" s="2"/>
      <c r="K43" s="2"/>
    </row>
    <row r="44" spans="1:11" ht="21.75" customHeight="1" x14ac:dyDescent="0.2">
      <c r="A44" s="32" t="s">
        <v>64</v>
      </c>
      <c r="B44" s="6" t="s">
        <v>65</v>
      </c>
      <c r="C44" s="6"/>
      <c r="D44" s="6"/>
      <c r="E44" s="6"/>
      <c r="F44" s="2" t="s">
        <v>66</v>
      </c>
      <c r="G44" s="2"/>
      <c r="H44" s="2"/>
      <c r="I44" s="2"/>
      <c r="J44" s="2"/>
      <c r="K44" s="2"/>
    </row>
    <row r="45" spans="1:11" ht="21.75" customHeight="1" x14ac:dyDescent="0.2">
      <c r="A45" s="32" t="s">
        <v>67</v>
      </c>
      <c r="B45" s="6" t="s">
        <v>68</v>
      </c>
      <c r="C45" s="6"/>
      <c r="D45" s="6"/>
      <c r="E45" s="6"/>
      <c r="F45" s="2" t="s">
        <v>69</v>
      </c>
      <c r="G45" s="2"/>
      <c r="H45" s="2"/>
      <c r="I45" s="2"/>
      <c r="J45" s="2"/>
      <c r="K45" s="2"/>
    </row>
    <row r="46" spans="1:11" ht="21.75" customHeight="1" x14ac:dyDescent="0.2">
      <c r="A46" s="32" t="s">
        <v>70</v>
      </c>
      <c r="B46" s="6" t="s">
        <v>71</v>
      </c>
      <c r="C46" s="6"/>
      <c r="D46" s="6"/>
      <c r="E46" s="6"/>
      <c r="F46" s="2" t="s">
        <v>72</v>
      </c>
      <c r="G46" s="2"/>
      <c r="H46" s="2"/>
      <c r="I46" s="2"/>
      <c r="J46" s="2"/>
      <c r="K46" s="2"/>
    </row>
    <row r="47" spans="1:11" ht="21.75" customHeight="1" x14ac:dyDescent="0.2">
      <c r="A47" s="32" t="s">
        <v>73</v>
      </c>
      <c r="B47" s="6" t="s">
        <v>74</v>
      </c>
      <c r="C47" s="6"/>
      <c r="D47" s="6"/>
      <c r="E47" s="6"/>
      <c r="F47" s="2" t="s">
        <v>75</v>
      </c>
      <c r="G47" s="2"/>
      <c r="H47" s="2"/>
      <c r="I47" s="2"/>
      <c r="J47" s="2"/>
      <c r="K47" s="2"/>
    </row>
    <row r="48" spans="1:11" ht="21.75" customHeight="1" x14ac:dyDescent="0.2">
      <c r="A48" s="32" t="s">
        <v>76</v>
      </c>
      <c r="B48" s="6" t="s">
        <v>77</v>
      </c>
      <c r="C48" s="6"/>
      <c r="D48" s="6"/>
      <c r="E48" s="6"/>
      <c r="F48" s="2" t="s">
        <v>78</v>
      </c>
      <c r="G48" s="2"/>
      <c r="H48" s="2"/>
      <c r="I48" s="2"/>
      <c r="J48" s="2"/>
      <c r="K48" s="2"/>
    </row>
    <row r="49" spans="1:11" ht="21.75" customHeight="1" x14ac:dyDescent="0.2">
      <c r="A49" s="32" t="s">
        <v>79</v>
      </c>
      <c r="B49" s="6" t="s">
        <v>80</v>
      </c>
      <c r="C49" s="6"/>
      <c r="D49" s="6"/>
      <c r="E49" s="6"/>
      <c r="F49" s="2" t="s">
        <v>81</v>
      </c>
      <c r="G49" s="2"/>
      <c r="H49" s="2"/>
      <c r="I49" s="2"/>
      <c r="J49" s="2"/>
      <c r="K49" s="2"/>
    </row>
    <row r="50" spans="1:11" ht="21.75" customHeight="1" x14ac:dyDescent="0.2">
      <c r="A50" s="32" t="s">
        <v>82</v>
      </c>
      <c r="B50" s="6" t="s">
        <v>83</v>
      </c>
      <c r="C50" s="6"/>
      <c r="D50" s="6"/>
      <c r="E50" s="6"/>
      <c r="F50" s="2" t="s">
        <v>84</v>
      </c>
      <c r="G50" s="2"/>
      <c r="H50" s="2"/>
      <c r="I50" s="2"/>
      <c r="J50" s="2"/>
      <c r="K50" s="2"/>
    </row>
    <row r="52" spans="1:11" x14ac:dyDescent="0.2">
      <c r="A52" s="1" t="s">
        <v>85</v>
      </c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mergeCells count="39">
    <mergeCell ref="A52:K52"/>
    <mergeCell ref="B48:E48"/>
    <mergeCell ref="F48:K48"/>
    <mergeCell ref="B49:E49"/>
    <mergeCell ref="F49:K49"/>
    <mergeCell ref="B50:E50"/>
    <mergeCell ref="F50:K50"/>
    <mergeCell ref="B45:E45"/>
    <mergeCell ref="F45:K45"/>
    <mergeCell ref="B46:E46"/>
    <mergeCell ref="F46:K46"/>
    <mergeCell ref="B47:E47"/>
    <mergeCell ref="F47:K47"/>
    <mergeCell ref="C40:K40"/>
    <mergeCell ref="A42:K42"/>
    <mergeCell ref="B43:E43"/>
    <mergeCell ref="F43:K43"/>
    <mergeCell ref="B44:E44"/>
    <mergeCell ref="F44:K44"/>
    <mergeCell ref="C35:K35"/>
    <mergeCell ref="C36:K36"/>
    <mergeCell ref="C37:K37"/>
    <mergeCell ref="C38:K38"/>
    <mergeCell ref="C39:K39"/>
    <mergeCell ref="A29:K29"/>
    <mergeCell ref="A30:K30"/>
    <mergeCell ref="A31:K31"/>
    <mergeCell ref="A33:K33"/>
    <mergeCell ref="C34:K34"/>
    <mergeCell ref="A24:K24"/>
    <mergeCell ref="A25:K25"/>
    <mergeCell ref="A26:K26"/>
    <mergeCell ref="A27:K27"/>
    <mergeCell ref="A28:K28"/>
    <mergeCell ref="A1:K1"/>
    <mergeCell ref="A2:K2"/>
    <mergeCell ref="A4:C4"/>
    <mergeCell ref="A17:C17"/>
    <mergeCell ref="A23:K23"/>
  </mergeCells>
  <hyperlinks>
    <hyperlink ref="F43" r:id="rId1" xr:uid="{00000000-0004-0000-0000-000000000000}"/>
    <hyperlink ref="F44" r:id="rId2" xr:uid="{00000000-0004-0000-0000-000001000000}"/>
    <hyperlink ref="F45" r:id="rId3" xr:uid="{00000000-0004-0000-0000-000002000000}"/>
    <hyperlink ref="F46" r:id="rId4" xr:uid="{00000000-0004-0000-0000-000003000000}"/>
    <hyperlink ref="F47" r:id="rId5" xr:uid="{00000000-0004-0000-0000-000004000000}"/>
    <hyperlink ref="F48" r:id="rId6" xr:uid="{00000000-0004-0000-0000-000005000000}"/>
    <hyperlink ref="F49" r:id="rId7" xr:uid="{00000000-0004-0000-0000-000006000000}"/>
    <hyperlink ref="F50" r:id="rId8" xr:uid="{00000000-0004-0000-0000-000007000000}"/>
  </hyperlinks>
  <pageMargins left="0.75" right="0.75" top="1" bottom="1" header="0.511811023622047" footer="0.511811023622047"/>
  <pageSetup paperSize="9" orientation="portrait" horizontalDpi="300" verticalDpi="300"/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Firefighter QALY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Kohane, Zak</cp:lastModifiedBy>
  <cp:revision>0</cp:revision>
  <dcterms:created xsi:type="dcterms:W3CDTF">2026-07-02T11:22:06Z</dcterms:created>
  <dcterms:modified xsi:type="dcterms:W3CDTF">2026-07-02T11:58:47Z</dcterms:modified>
  <dc:language>en-US</dc:language>
</cp:coreProperties>
</file>